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19440" windowHeight="53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  <sheet name="Sheet1" sheetId="15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<sst xmlns="http://schemas.openxmlformats.org/spreadsheetml/2006/main" count="4351" uniqueCount="1053">
  <si>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</si>
  <si>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</si>
  <si>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</si>
  <si>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</si>
  <si>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</si>
  <si>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</si>
  <si>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</si>
  <si>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</si>
  <si>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</si>
  <si>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</si>
  <si>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</si>
  <si>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</si>
  <si>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</si>
  <si>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</si>
  <si>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</si>
  <si>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</si>
  <si>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</si>
  <si>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</si>
  <si>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</si>
  <si>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</si>
  <si>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</si>
  <si>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</si>
  <si>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</si>
  <si>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</si>
  <si>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</si>
  <si>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</si>
  <si>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</si>
  <si>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</si>
  <si>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</si>
  <si>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</si>
  <si>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</si>
  <si>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</si>
  <si>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</si>
  <si>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</si>
  <si>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</si>
  <si>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</si>
  <si>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</si>
  <si>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</si>
  <si>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</si>
  <si>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</si>
  <si>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</si>
  <si>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</si>
  <si>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</si>
  <si>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</si>
  <si>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</si>
  <si>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</si>
  <si>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</si>
  <si>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</si>
  <si>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</si>
  <si>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</si>
  <si>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</si>
  <si>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</si>
  <si>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</si>
  <si>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</si>
  <si>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</si>
  <si>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</si>
  <si>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</si>
  <si>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</si>
  <si>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</si>
  <si>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</si>
  <si>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</si>
  <si>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</si>
  <si>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</si>
  <si>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</si>
  <si>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</si>
  <si>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</si>
  <si>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</si>
  <si>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</si>
  <si>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</si>
  <si>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</si>
  <si>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</si>
  <si>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</si>
  <si>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</si>
  <si>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</si>
  <si>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</si>
  <si>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</si>
  <si>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</si>
  <si>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</si>
  <si>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</si>
  <si>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</si>
  <si>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</si>
  <si>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</si>
  <si>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</si>
  <si>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</si>
  <si>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</si>
  <si>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</si>
  <si>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</si>
  <si>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</si>
  <si>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</si>
  <si>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</si>
  <si>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</si>
  <si>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</si>
  <si>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</si>
  <si>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</si>
  <si>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</si>
  <si>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</si>
  <si>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</si>
  <si>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</si>
  <si>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</si>
  <si>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</si>
  <si>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</si>
  <si>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</si>
  <si>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</si>
  <si>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</si>
  <si>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</si>
  <si>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</si>
  <si>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</si>
  <si>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</si>
  <si>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</si>
  <si>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</si>
  <si>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</si>
  <si>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</si>
  <si>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</si>
  <si>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</si>
  <si>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</si>
  <si>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</si>
  <si>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</si>
  <si>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</si>
  <si>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</si>
  <si>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</si>
  <si>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</si>
  <si>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</si>
  <si>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</si>
  <si>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</si>
  <si>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</si>
  <si>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</si>
  <si>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</si>
  <si>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</si>
  <si>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</si>
  <si>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</si>
  <si>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</si>
  <si>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</si>
  <si>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</si>
  <si>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</si>
  <si>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</si>
  <si>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</si>
  <si>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</si>
  <si>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</si>
  <si>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</si>
  <si>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</si>
  <si>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</si>
  <si>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</si>
  <si>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</si>
  <si>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</si>
  <si>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</si>
  <si>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</si>
  <si>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</si>
  <si>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</si>
  <si>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</si>
  <si>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</si>
  <si>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</si>
  <si>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</si>
  <si>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</si>
  <si>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</si>
  <si>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</si>
  <si>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</si>
  <si>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</si>
  <si>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</si>
  <si>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</si>
  <si>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</si>
  <si>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</si>
  <si>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</si>
  <si>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</si>
  <si>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</si>
  <si>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</si>
  <si>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</si>
  <si>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</si>
  <si>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</si>
  <si>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</si>
  <si>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</si>
  <si>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</si>
  <si>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</si>
  <si>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</si>
  <si>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</si>
  <si>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</si>
  <si>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</si>
  <si>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</si>
  <si>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</si>
  <si>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</si>
  <si>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</si>
  <si>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</si>
  <si>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</si>
  <si>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</si>
  <si>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</si>
  <si>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</si>
  <si>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</si>
  <si>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</si>
  <si>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</si>
  <si>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</si>
  <si>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</si>
  <si>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</si>
  <si>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</si>
  <si>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</si>
  <si>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</si>
  <si>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</si>
  <si>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</si>
  <si>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</si>
  <si>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</si>
  <si>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</si>
  <si>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</si>
  <si>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</si>
  <si>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</si>
  <si>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</si>
  <si>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</si>
  <si>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</si>
  <si>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</si>
  <si>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</si>
  <si>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</si>
  <si>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</si>
  <si>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</si>
  <si>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</si>
  <si>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</si>
  <si>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</si>
  <si>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</si>
  <si>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</si>
  <si>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</si>
  <si>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</si>
  <si>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</si>
  <si>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</si>
  <si>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</si>
  <si>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</si>
  <si>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</si>
  <si>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</si>
  <si>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</si>
  <si>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</si>
  <si>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</si>
  <si>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</si>
  <si>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</si>
  <si>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</si>
  <si>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</si>
  <si>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</si>
  <si>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</si>
  <si>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</si>
  <si>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</si>
  <si>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</si>
  <si>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</si>
  <si>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</si>
  <si>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</si>
  <si>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</si>
  <si>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</si>
  <si>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</si>
  <si>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</si>
  <si>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</si>
  <si>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</si>
  <si>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</si>
  <si>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</si>
  <si>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</si>
  <si>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</si>
  <si>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</si>
  <si>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</si>
  <si>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</si>
  <si>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</si>
  <si>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</si>
  <si>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</si>
  <si>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</si>
  <si>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</si>
  <si>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</si>
  <si>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</si>
  <si>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</si>
  <si>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</si>
  <si>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</si>
  <si>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</si>
  <si>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</si>
  <si>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</si>
  <si>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</si>
  <si>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</si>
  <si>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</si>
  <si>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</si>
  <si>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</si>
  <si>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</si>
  <si>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</si>
  <si>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</si>
  <si>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</si>
  <si>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</si>
  <si>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</si>
  <si>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</si>
  <si>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</si>
  <si>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</si>
  <si>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</si>
  <si>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</si>
  <si>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</si>
  <si>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</si>
  <si>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</si>
  <si>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</si>
  <si>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</si>
  <si>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</si>
  <si>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</si>
  <si>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</si>
  <si>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</si>
  <si>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</si>
  <si>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</si>
  <si>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</si>
  <si>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</si>
  <si>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</si>
  <si>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</si>
  <si>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</si>
  <si>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</si>
  <si>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</si>
  <si>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</si>
  <si>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</si>
  <si>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</si>
  <si>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</si>
  <si>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</si>
  <si>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</si>
  <si>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</si>
  <si>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</si>
  <si>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</si>
  <si>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</si>
  <si>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</si>
  <si>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</si>
  <si>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</si>
  <si>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</si>
  <si>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</si>
  <si>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</si>
  <si>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</si>
  <si>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</si>
  <si>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</si>
  <si>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</si>
  <si>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</si>
  <si>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</si>
  <si>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</si>
  <si>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</si>
  <si>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</si>
  <si>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</si>
  <si>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</si>
  <si>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</si>
  <si>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</si>
  <si>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</si>
  <si>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</si>
  <si>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</si>
  <si>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</si>
  <si>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</si>
  <si>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</si>
  <si>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</si>
  <si>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</si>
  <si>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</si>
  <si>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</si>
  <si>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</si>
  <si>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</si>
  <si>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</si>
  <si>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</si>
  <si>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</si>
  <si>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</si>
  <si>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</si>
  <si>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</si>
  <si>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</si>
  <si>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</si>
  <si>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</si>
  <si>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</si>
  <si>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</si>
  <si>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</si>
  <si>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</si>
  <si>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</si>
  <si>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</si>
  <si>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</si>
  <si>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</si>
  <si>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</si>
  <si>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</si>
  <si>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</si>
  <si>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</si>
  <si>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</si>
  <si>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</si>
  <si>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</si>
  <si>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</si>
  <si>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</si>
  <si>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</si>
  <si>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</si>
  <si>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</si>
  <si>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</si>
  <si>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</si>
  <si>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</si>
  <si>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</si>
  <si>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</si>
  <si>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</si>
  <si>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</si>
  <si>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</si>
  <si>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</si>
  <si>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</si>
  <si>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</si>
  <si>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</si>
  <si>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</si>
  <si>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</si>
  <si>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</si>
  <si>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</si>
  <si>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</si>
  <si>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</si>
  <si>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</si>
  <si>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</si>
  <si>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</si>
  <si>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</si>
  <si>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</si>
  <si>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</si>
  <si>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</si>
  <si>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</si>
  <si>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</si>
  <si>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</si>
  <si>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</si>
  <si>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</si>
  <si>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</si>
  <si>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</si>
  <si>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</si>
  <si>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</si>
  <si>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</si>
  <si>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</si>
  <si>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</si>
  <si>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</si>
  <si>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</si>
  <si>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</si>
  <si>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</si>
  <si>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</si>
  <si>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</si>
  <si>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</si>
  <si>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</si>
  <si>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</si>
  <si>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</si>
  <si>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</si>
  <si>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</si>
  <si>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</si>
  <si>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</si>
  <si>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</si>
  <si>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</si>
  <si>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</si>
  <si>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</si>
  <si>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</si>
  <si>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</si>
  <si>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</si>
  <si>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</si>
  <si>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</si>
  <si>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</si>
  <si>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</si>
  <si>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</si>
  <si>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</si>
  <si>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</si>
  <si>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</si>
  <si>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</si>
  <si>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</si>
  <si>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</si>
  <si>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</si>
  <si>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</si>
  <si>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</si>
  <si>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</si>
  <si>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</si>
  <si>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</si>
  <si>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</si>
  <si>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</si>
  <si>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</si>
  <si>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</si>
  <si>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</si>
  <si>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</si>
  <si>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</si>
  <si>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</si>
  <si>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</si>
  <si>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</si>
  <si>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</si>
  <si>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</si>
  <si>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</si>
  <si>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</si>
  <si>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</si>
  <si>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</si>
  <si>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</si>
  <si>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</si>
  <si>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</si>
  <si>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</si>
  <si>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</si>
  <si>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</si>
  <si>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</si>
  <si>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</si>
  <si>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</si>
  <si>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</si>
  <si>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</si>
  <si>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</si>
  <si>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</si>
  <si>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</si>
  <si>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</si>
  <si>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</si>
  <si>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</si>
  <si>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</si>
  <si>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</si>
  <si>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</si>
  <si>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</si>
  <si>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</si>
  <si>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</si>
  <si>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</si>
  <si>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</si>
  <si>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</si>
  <si>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</si>
  <si>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</si>
  <si>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</si>
  <si>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</si>
  <si>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</si>
  <si>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</si>
  <si>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</si>
  <si>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</si>
  <si>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</si>
  <si>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</si>
  <si>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</si>
  <si>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</si>
  <si>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</si>
  <si>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</si>
  <si>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</si>
  <si>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</si>
  <si>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</si>
  <si>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</si>
  <si>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</si>
  <si>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</si>
  <si>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</si>
  <si>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</si>
  <si>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</si>
  <si>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</si>
  <si>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</si>
  <si>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</si>
  <si>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</si>
  <si>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</si>
  <si>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</si>
  <si>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</si>
  <si>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</si>
  <si>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</si>
  <si>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</si>
  <si>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</si>
  <si>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</si>
  <si>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</si>
  <si>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</si>
  <si>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</si>
  <si>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</si>
  <si>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</si>
  <si>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</si>
  <si>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</si>
  <si>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</si>
  <si>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</si>
  <si>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</si>
  <si>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</si>
  <si>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</si>
  <si>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</si>
  <si>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</si>
  <si>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</si>
  <si>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</si>
  <si>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</si>
  <si>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</si>
  <si>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</si>
  <si>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</si>
  <si>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</si>
  <si>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</si>
  <si>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</si>
  <si>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</si>
  <si>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</si>
  <si>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</si>
  <si>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</si>
  <si>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</si>
  <si>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</si>
  <si>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</si>
  <si>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</si>
  <si>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</si>
  <si>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</si>
  <si>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</si>
  <si>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</si>
  <si>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</si>
  <si>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</si>
  <si>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</si>
  <si>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</si>
  <si>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</si>
  <si>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</si>
  <si>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</si>
  <si>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</si>
  <si>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</si>
  <si>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</si>
  <si>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</si>
  <si>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</si>
  <si>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</si>
  <si>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</si>
  <si>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</si>
  <si>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</si>
  <si>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</si>
  <si>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</si>
  <si>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</si>
  <si>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</si>
  <si>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</si>
  <si>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</si>
  <si>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</si>
  <si>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</si>
  <si>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</si>
  <si>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</si>
  <si>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</si>
  <si>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</si>
  <si>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</si>
  <si>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</si>
  <si>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</si>
  <si>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</si>
  <si>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</si>
  <si>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</si>
  <si>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</si>
  <si>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</si>
  <si>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</si>
  <si>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</si>
  <si>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</si>
  <si>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</si>
  <si>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</si>
  <si>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</si>
  <si>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</si>
  <si>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</si>
  <si>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</si>
  <si>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</si>
  <si>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</si>
  <si>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</si>
  <si>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</si>
  <si>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</si>
  <si>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</si>
  <si>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</si>
  <si>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</si>
  <si>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</si>
  <si>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</si>
  <si>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</si>
  <si>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</si>
  <si>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</si>
  <si>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</si>
  <si>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</si>
  <si>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</si>
  <si>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</si>
  <si>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</si>
  <si>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</si>
  <si>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</si>
  <si>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</si>
  <si>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</si>
  <si>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</si>
  <si>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</si>
  <si>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</si>
  <si>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</si>
  <si>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</si>
  <si>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</si>
  <si>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</si>
  <si>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</si>
  <si>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</si>
  <si>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</si>
  <si>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</si>
  <si>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</si>
  <si>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</si>
  <si>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</si>
  <si>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</si>
  <si>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</si>
  <si>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</si>
  <si>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</si>
  <si>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</si>
  <si>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</si>
  <si>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</si>
  <si>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</si>
  <si>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</si>
  <si>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</si>
  <si>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</si>
  <si>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</si>
  <si>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</si>
  <si>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</si>
  <si>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</si>
  <si>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</si>
  <si>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</si>
  <si>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</si>
  <si>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</si>
  <si>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</si>
  <si>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</si>
  <si>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</si>
  <si>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</si>
  <si>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</si>
  <si>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</si>
  <si>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</si>
  <si>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</si>
  <si>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</si>
  <si>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</si>
  <si>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</si>
  <si>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</si>
  <si>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</si>
  <si>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</si>
  <si>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</si>
  <si>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</si>
  <si>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</si>
  <si>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</si>
  <si>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</si>
  <si>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</si>
  <si>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</si>
  <si>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</si>
  <si>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</si>
  <si>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</si>
  <si>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</si>
  <si>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</si>
  <si>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</si>
  <si>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</si>
  <si>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</si>
  <si>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</si>
  <si>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</si>
  <si>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</si>
  <si>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</si>
  <si>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</si>
  <si>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</si>
  <si>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</si>
  <si>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</si>
  <si>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</si>
  <si>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</si>
  <si>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</si>
  <si>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</si>
  <si>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</si>
  <si>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</si>
  <si>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</si>
  <si>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</si>
  <si>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</si>
  <si>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</si>
  <si>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</si>
  <si>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</si>
  <si>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</si>
  <si>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</si>
  <si>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</si>
  <si>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</si>
  <si>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</si>
  <si>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</si>
  <si>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</si>
  <si>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</si>
  <si>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</si>
  <si>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</si>
  <si>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</si>
  <si>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</si>
  <si>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</si>
  <si>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</si>
  <si>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</si>
  <si>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</si>
  <si>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</si>
  <si>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</si>
  <si>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</si>
  <si>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</si>
  <si>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</si>
  <si>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</si>
  <si>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</si>
  <si>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</si>
  <si>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</si>
  <si>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</si>
  <si>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</si>
  <si>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</si>
  <si>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</si>
  <si>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</si>
  <si>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</si>
  <si>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</si>
  <si>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</si>
  <si>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</si>
  <si>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</si>
  <si>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</si>
  <si>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</si>
  <si>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</si>
  <si>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</si>
  <si>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</si>
  <si>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</si>
  <si>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</si>
  <si>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</si>
  <si>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</si>
  <si>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</si>
  <si>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</si>
  <si>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</si>
  <si>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</si>
  <si>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</si>
  <si>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</si>
  <si>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</si>
  <si>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</si>
  <si>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</si>
  <si>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</si>
  <si>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</si>
  <si>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</si>
  <si>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</si>
  <si>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</si>
  <si>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</si>
  <si>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</si>
  <si>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</si>
  <si>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</si>
  <si>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</si>
  <si>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</si>
  <si>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</si>
  <si>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</si>
  <si>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</si>
  <si>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</si>
  <si>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</si>
  <si>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</si>
  <si>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</si>
  <si>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</si>
  <si>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</si>
  <si>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</si>
  <si>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</si>
  <si>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</si>
  <si>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</si>
  <si>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</si>
  <si>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</si>
  <si>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</si>
  <si>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</si>
  <si>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</si>
  <si>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</si>
  <si>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</si>
  <si>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</si>
  <si>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</si>
  <si>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</si>
  <si>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</si>
  <si>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</si>
  <si>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</si>
  <si>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</si>
  <si>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</si>
  <si>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</si>
  <si>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</si>
  <si>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</si>
  <si>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</si>
  <si>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</si>
  <si>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</si>
  <si>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</si>
  <si>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</si>
  <si>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</si>
  <si>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</si>
  <si>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</si>
  <si>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</si>
  <si>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</si>
  <si>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</si>
  <si>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</si>
  <si>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</si>
  <si>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</si>
  <si>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</si>
  <si>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</si>
  <si>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</si>
  <si>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</si>
  <si>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</si>
  <si>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</si>
  <si>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</si>
  <si>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</si>
  <si>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</si>
  <si>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</si>
  <si>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</si>
  <si>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</si>
  <si>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</si>
  <si>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</si>
  <si>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</si>
  <si>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</si>
  <si>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</si>
  <si>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</si>
  <si>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</si>
  <si>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</si>
  <si>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</si>
  <si>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</si>
  <si>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</si>
  <si>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</si>
  <si>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</si>
  <si>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</si>
  <si>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</si>
  <si>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</si>
  <si>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</si>
  <si>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</si>
  <si>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</si>
  <si>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</si>
  <si>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</si>
  <si>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</si>
  <si>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</si>
  <si>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</si>
  <si>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</si>
  <si>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</si>
  <si>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</si>
  <si>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</si>
  <si>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</si>
  <si>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</si>
  <si>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</si>
  <si>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</si>
  <si>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</si>
  <si>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</si>
  <si>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</si>
  <si>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</si>
  <si>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</si>
  <si>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</si>
  <si>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</si>
  <si>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</si>
  <si>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</si>
  <si>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</si>
  <si>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</si>
  <si>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</si>
  <si>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</si>
  <si>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</si>
  <si>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</si>
  <si>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</si>
  <si>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</si>
  <si>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</si>
  <si>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</si>
  <si>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</si>
  <si>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</si>
  <si>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</si>
  <si>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</si>
  <si>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</si>
  <si>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</si>
  <si>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</si>
  <si>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</si>
  <si>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</si>
  <si>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</si>
  <si>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</si>
  <si>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</si>
  <si>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</si>
  <si>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</si>
  <si>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</si>
  <si>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</si>
  <si>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</si>
  <si>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</si>
  <si>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</si>
  <si>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</si>
  <si>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</si>
  <si>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</si>
  <si>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</si>
  <si>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</si>
  <si>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</si>
  <si>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</si>
  <si>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</si>
  <si>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</si>
  <si>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</si>
  <si>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</si>
  <si>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</si>
  <si>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</si>
  <si>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</si>
  <si>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</si>
  <si>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</si>
  <si>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</si>
  <si>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</si>
  <si>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</si>
  <si>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</si>
  <si>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</si>
  <si>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</si>
  <si>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</si>
  <si>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</si>
  <si>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</si>
  <si>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</si>
  <si>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</si>
  <si>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</si>
  <si>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</si>
  <si>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</si>
  <si>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</si>
  <si>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</si>
  <si>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</si>
  <si>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</si>
  <si>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</si>
  <si>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</si>
  <si>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</si>
  <si>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</si>
  <si>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</si>
  <si>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</si>
  <si>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</si>
  <si>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</si>
  <si>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</si>
  <si>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</si>
  <si>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</si>
  <si>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</si>
  <si>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</si>
  <si>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</si>
  <si>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</si>
  <si>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</si>
  <si>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</si>
  <si>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</si>
  <si>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</si>
  <si>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</si>
  <si>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</si>
  <si>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</si>
  <si>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</si>
  <si>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</si>
  <si>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</si>
  <si>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</si>
  <si>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</si>
  <si>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</si>
  <si>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</si>
  <si>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</si>
  <si>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</si>
  <si>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</si>
  <si>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</si>
  <si>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</si>
  <si>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</si>
  <si>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</si>
  <si>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</si>
  <si>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</si>
  <si>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</si>
  <si>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</si>
  <si>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</si>
  <si>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</si>
  <si>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</si>
  <si>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</si>
  <si>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</si>
  <si>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</si>
  <si>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</si>
  <si>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</si>
  <si>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</si>
  <si>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</si>
  <si>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</si>
  <si>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</si>
  <si>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</si>
  <si>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</si>
  <si>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</si>
  <si>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</si>
  <si>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</si>
  <si>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</si>
  <si>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</si>
  <si>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</si>
  <si>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ПРИМОРСКО КЛУБ ЕАД</t>
  </si>
  <si>
    <t>201795176</t>
  </si>
  <si>
    <t>ПРИМОРСКО 8180, ММЦ ПРИМОРСКО, АДМ.СГРАДА, ЕТ.2</t>
  </si>
  <si>
    <t>Инвестор БГ</t>
  </si>
  <si>
    <t>Главен счетоводител</t>
  </si>
  <si>
    <t>Елена Атанасова</t>
  </si>
  <si>
    <t xml:space="preserve">Цветелина Златкова    </t>
  </si>
  <si>
    <t xml:space="preserve">Цветелина Златкова    
</t>
  </si>
  <si>
    <t xml:space="preserve">Цветелина Златкова    
Цветелина Златкова    </t>
  </si>
  <si>
    <t>Наименование на юридическото лице</t>
  </si>
  <si>
    <t>БУЛСТАТ / ЕКАТТЕ</t>
  </si>
  <si>
    <t>Приморско клуб ЕАД-Приморско</t>
  </si>
  <si>
    <t>Отчетен период</t>
  </si>
  <si>
    <r>
      <t xml:space="preserve">За тримесечие </t>
    </r>
    <r>
      <rPr>
        <vertAlign val="superscript"/>
        <sz val="7.5"/>
        <color indexed="8"/>
        <rFont val="Arial Unicode MS"/>
        <family val="2"/>
      </rPr>
      <t>ж</t>
    </r>
    <r>
      <rPr>
        <sz val="7.5"/>
        <color indexed="8"/>
        <rFont val="Arial Unicode MS"/>
        <family val="2"/>
      </rPr>
      <t xml:space="preserve"> За година: </t>
    </r>
    <r>
      <rPr>
        <vertAlign val="superscript"/>
        <sz val="7.5"/>
        <color indexed="8"/>
        <rFont val="Arial Unicode MS"/>
        <family val="2"/>
      </rPr>
      <t>ж</t>
    </r>
  </si>
  <si>
    <t xml:space="preserve">Обобщена информация </t>
  </si>
  <si>
    <t>Счетоводен Баланс</t>
  </si>
  <si>
    <r>
      <t xml:space="preserve">* </t>
    </r>
    <r>
      <rPr>
        <i/>
        <sz val="7.5"/>
        <color indexed="8"/>
        <rFont val="Verdana"/>
        <family val="2"/>
      </rPr>
      <t>Забележка:</t>
    </r>
    <r>
      <rPr>
        <sz val="7.5"/>
        <color indexed="8"/>
        <rFont val="Arial Unicode MS"/>
        <family val="2"/>
      </rPr>
      <t xml:space="preserve"> Всички полета се попълват в хиляди лева.</t>
    </r>
  </si>
  <si>
    <t>Собствен капитал *</t>
  </si>
  <si>
    <r>
      <t xml:space="preserve">Основен капитал </t>
    </r>
    <r>
      <rPr>
        <vertAlign val="superscript"/>
        <sz val="7.5"/>
        <color indexed="8"/>
        <rFont val="Arial Unicode MS"/>
        <family val="2"/>
      </rPr>
      <t>ж</t>
    </r>
  </si>
  <si>
    <t>Финансов резултат *</t>
  </si>
  <si>
    <t>Малцинствено участие *</t>
  </si>
  <si>
    <t>Нетекущи пасиви *</t>
  </si>
  <si>
    <t>Текущи пасиви *</t>
  </si>
  <si>
    <r>
      <t xml:space="preserve">Нетекущи активи </t>
    </r>
    <r>
      <rPr>
        <vertAlign val="superscript"/>
        <sz val="7.5"/>
        <color indexed="8"/>
        <rFont val="Arial Unicode MS"/>
        <family val="2"/>
      </rPr>
      <t>ж</t>
    </r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</si>
  <si>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</si>
  <si>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</si>
  <si>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</si>
  <si>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</si>
  <si>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</si>
  <si>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r>
      <t xml:space="preserve">Текущи активи </t>
    </r>
    <r>
      <rPr>
        <vertAlign val="superscript"/>
        <sz val="7.5"/>
        <color indexed="8"/>
        <rFont val="Arial Unicode MS"/>
        <family val="2"/>
      </rPr>
      <t>ж</t>
    </r>
  </si>
  <si>
    <t>Материални запаси *</t>
  </si>
  <si>
    <t>Текущи търговски и други вземания *</t>
  </si>
  <si>
    <t>Текущи вземания от свързани предприятия</t>
  </si>
  <si>
    <t>Текущи финансови активи *</t>
  </si>
  <si>
    <t>Парични средства *</t>
  </si>
  <si>
    <r>
      <t xml:space="preserve">Общо активи </t>
    </r>
    <r>
      <rPr>
        <vertAlign val="superscript"/>
        <sz val="7.5"/>
        <color indexed="8"/>
        <rFont val="Arial Unicode MS"/>
        <family val="2"/>
      </rPr>
      <t>ж</t>
    </r>
  </si>
  <si>
    <t>0тчет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</si>
  <si>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</si>
  <si>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</si>
  <si>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</si>
  <si>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r>
      <t xml:space="preserve">Разходи за материали </t>
    </r>
    <r>
      <rPr>
        <vertAlign val="superscript"/>
        <sz val="7.5"/>
        <color indexed="8"/>
        <rFont val="Arial Unicode MS"/>
        <family val="2"/>
      </rPr>
      <t>ж</t>
    </r>
  </si>
  <si>
    <t>Разходи за амортизация *</t>
  </si>
  <si>
    <t>Финансови разходи *</t>
  </si>
  <si>
    <t>Разходи за лихви *</t>
  </si>
  <si>
    <r>
      <t xml:space="preserve">Печалба/Загуба преди облагане с данъци </t>
    </r>
    <r>
      <rPr>
        <vertAlign val="superscript"/>
        <sz val="7.5"/>
        <color indexed="8"/>
        <rFont val="Arial Unicode MS"/>
        <family val="2"/>
      </rPr>
      <t>х</t>
    </r>
    <r>
      <rPr>
        <sz val="7.5"/>
        <color indexed="8"/>
        <rFont val="Arial Unicode MS"/>
        <family val="2"/>
      </rPr>
      <t>/</t>
    </r>
  </si>
  <si>
    <r>
      <t xml:space="preserve">Нетна печалба за периода </t>
    </r>
    <r>
      <rPr>
        <vertAlign val="superscript"/>
        <sz val="7.5"/>
        <color indexed="8"/>
        <rFont val="Arial Unicode MS"/>
        <family val="2"/>
      </rPr>
      <t>ж</t>
    </r>
  </si>
  <si>
    <t>Отчет за паричните потоци по прекия метод</t>
  </si>
  <si>
    <t>Постъпления от клиенти *</t>
  </si>
  <si>
    <r>
      <t xml:space="preserve">Плащания на доставчици </t>
    </r>
    <r>
      <rPr>
        <vertAlign val="superscript"/>
        <sz val="7.5"/>
        <color indexed="8"/>
        <rFont val="Arial Unicode MS"/>
        <family val="2"/>
      </rPr>
      <t>ж</t>
    </r>
  </si>
  <si>
    <r>
      <t xml:space="preserve">Неген паричен поток от оперативна дейност </t>
    </r>
    <r>
      <rPr>
        <vertAlign val="superscript"/>
        <sz val="7.5"/>
        <color indexed="8"/>
        <rFont val="Arial Unicode MS"/>
        <family val="2"/>
      </rPr>
      <t>ж</t>
    </r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</si>
  <si>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</si>
  <si>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</si>
  <si>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</si>
  <si>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</si>
  <si>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</si>
  <si>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Цветелина Златкова</t>
  </si>
  <si>
    <t>Съвет на директорите и изп. директор поотделно</t>
  </si>
  <si>
    <t>+35955030006</t>
  </si>
  <si>
    <t>forestbeach.bg</t>
  </si>
  <si>
    <t>accprimorsko@albena.bg</t>
  </si>
  <si>
    <t>+359885853450</t>
  </si>
  <si>
    <t xml:space="preserve"> Текущ период 12.2020</t>
  </si>
  <si>
    <t>Предходен период 12.2020</t>
  </si>
  <si>
    <t>Четвърто тримесечие ▼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</si>
</sst>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indexed="23"/>
      <name val="Courier New"/>
      <family val="3"/>
    </font>
    <font>
      <b/>
      <i/>
      <sz val="10"/>
      <color indexed="8"/>
      <name val="Courier New"/>
      <family val="3"/>
    </font>
    <font>
      <b/>
      <sz val="12"/>
      <color indexed="54"/>
      <name val="Courier New"/>
      <family val="3"/>
    </font>
    <font>
      <sz val="10"/>
      <color indexed="8"/>
      <name val="Courier New"/>
      <family val="3"/>
    </font>
    <font>
      <b/>
      <sz val="10"/>
      <color indexed="54"/>
      <name val="Courier New"/>
      <family val="3"/>
    </font>
    <font>
      <vertAlign val="superscript"/>
      <sz val="7.5"/>
      <color indexed="8"/>
      <name val="Arial Unicode MS"/>
      <family val="2"/>
    </font>
    <font>
      <sz val="7.5"/>
      <color indexed="8"/>
      <name val="Arial Unicode MS"/>
      <family val="2"/>
    </font>
    <font>
      <i/>
      <sz val="7.5"/>
      <color indexed="8"/>
      <name val="Verdan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7.5"/>
      <color indexed="10"/>
      <name val="Arial Unicode MS"/>
      <family val="2"/>
    </font>
    <font>
      <b/>
      <sz val="7.5"/>
      <color indexed="8"/>
      <name val="Arial Unicode MS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 horizontal="left" vertical="center"/>
      <protection/>
    </xf>
    <xf numFmtId="0" fontId="31" fillId="0" borderId="0">
      <alignment horizontal="right" vertical="center"/>
      <protection/>
    </xf>
    <xf numFmtId="0" fontId="32" fillId="24" borderId="0">
      <alignment horizontal="right" vertical="center"/>
      <protection/>
    </xf>
    <xf numFmtId="0" fontId="33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5" fillId="2" borderId="0">
      <alignment horizontal="center" vertical="top"/>
      <protection/>
    </xf>
    <xf numFmtId="0" fontId="35" fillId="2" borderId="0">
      <alignment horizontal="center" vertical="top"/>
      <protection/>
    </xf>
    <xf numFmtId="0" fontId="34" fillId="0" borderId="0">
      <alignment horizontal="left" vertical="center"/>
      <protection/>
    </xf>
    <xf numFmtId="0" fontId="34" fillId="0" borderId="0">
      <alignment horizontal="right" vertical="center"/>
      <protection/>
    </xf>
    <xf numFmtId="0" fontId="34" fillId="2" borderId="0">
      <alignment horizontal="left" vertical="center"/>
      <protection/>
    </xf>
    <xf numFmtId="0" fontId="34" fillId="2" borderId="0">
      <alignment horizontal="right" vertical="center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4" fillId="0" borderId="0" xfId="67" applyFont="1" applyBorder="1" applyAlignment="1" applyProtection="1">
      <alignment horizontal="centerContinuous" vertical="center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4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25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25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24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4" borderId="22" xfId="67" applyNumberFormat="1" applyFont="1" applyFill="1" applyBorder="1" applyAlignment="1" applyProtection="1">
      <alignment vertical="top"/>
      <protection locked="0"/>
    </xf>
    <xf numFmtId="3" fontId="4" fillId="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24" borderId="14" xfId="60" applyFont="1" applyFill="1" applyBorder="1" applyAlignment="1" applyProtection="1">
      <alignment vertical="top" wrapText="1"/>
      <protection/>
    </xf>
    <xf numFmtId="0" fontId="10" fillId="25" borderId="18" xfId="67" applyFont="1" applyFill="1" applyBorder="1" applyAlignment="1" applyProtection="1">
      <alignment vertical="top"/>
      <protection/>
    </xf>
    <xf numFmtId="1" fontId="10" fillId="25" borderId="18" xfId="67" applyNumberFormat="1" applyFont="1" applyFill="1" applyBorder="1" applyAlignment="1" applyProtection="1">
      <alignment vertical="top" wrapText="1"/>
      <protection/>
    </xf>
    <xf numFmtId="1" fontId="10" fillId="25" borderId="18" xfId="67" applyNumberFormat="1" applyFont="1" applyFill="1" applyBorder="1" applyAlignment="1" applyProtection="1">
      <alignment vertical="top"/>
      <protection/>
    </xf>
    <xf numFmtId="1" fontId="10" fillId="25" borderId="18" xfId="60" applyNumberFormat="1" applyFont="1" applyFill="1" applyBorder="1" applyAlignment="1" applyProtection="1">
      <alignment vertical="top" wrapText="1"/>
      <protection/>
    </xf>
    <xf numFmtId="0" fontId="10" fillId="25" borderId="18" xfId="60" applyFont="1" applyFill="1" applyBorder="1" applyAlignment="1" applyProtection="1">
      <alignment vertical="top"/>
      <protection/>
    </xf>
    <xf numFmtId="1" fontId="9" fillId="25" borderId="18" xfId="67" applyNumberFormat="1" applyFont="1" applyFill="1" applyBorder="1" applyAlignment="1" applyProtection="1">
      <alignment vertical="top" wrapText="1"/>
      <protection/>
    </xf>
    <xf numFmtId="49" fontId="10" fillId="25" borderId="18" xfId="67" applyNumberFormat="1" applyFont="1" applyFill="1" applyBorder="1" applyAlignment="1" applyProtection="1">
      <alignment vertical="top"/>
      <protection/>
    </xf>
    <xf numFmtId="1" fontId="10" fillId="25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25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25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5" borderId="15" xfId="67" applyNumberFormat="1" applyFont="1" applyFill="1" applyBorder="1" applyAlignment="1" applyProtection="1">
      <alignment vertical="top" wrapText="1"/>
      <protection/>
    </xf>
    <xf numFmtId="3" fontId="4" fillId="4" borderId="16" xfId="67" applyNumberFormat="1" applyFont="1" applyFill="1" applyBorder="1" applyAlignment="1" applyProtection="1">
      <alignment vertical="top"/>
      <protection locked="0"/>
    </xf>
    <xf numFmtId="0" fontId="10" fillId="25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25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24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25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5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4" borderId="28" xfId="67" applyNumberFormat="1" applyFont="1" applyFill="1" applyBorder="1" applyAlignment="1" applyProtection="1">
      <alignment vertical="top"/>
      <protection locked="0"/>
    </xf>
    <xf numFmtId="3" fontId="4" fillId="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4" borderId="20" xfId="67" applyNumberFormat="1" applyFont="1" applyFill="1" applyBorder="1" applyAlignment="1" applyProtection="1">
      <alignment vertical="top"/>
      <protection locked="0"/>
    </xf>
    <xf numFmtId="3" fontId="4" fillId="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4" borderId="33" xfId="67" applyNumberFormat="1" applyFont="1" applyFill="1" applyBorder="1" applyAlignment="1" applyProtection="1">
      <alignment vertical="top"/>
      <protection locked="0"/>
    </xf>
    <xf numFmtId="3" fontId="11" fillId="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4" borderId="14" xfId="67" applyNumberFormat="1" applyFont="1" applyFill="1" applyBorder="1" applyAlignment="1" applyProtection="1">
      <alignment vertical="center"/>
      <protection locked="0"/>
    </xf>
    <xf numFmtId="3" fontId="4" fillId="4" borderId="22" xfId="67" applyNumberFormat="1" applyFont="1" applyFill="1" applyBorder="1" applyAlignment="1" applyProtection="1">
      <alignment vertical="center"/>
      <protection locked="0"/>
    </xf>
    <xf numFmtId="3" fontId="4" fillId="4" borderId="21" xfId="67" applyNumberFormat="1" applyFont="1" applyFill="1" applyBorder="1" applyAlignment="1" applyProtection="1">
      <alignment vertical="center"/>
      <protection locked="0"/>
    </xf>
    <xf numFmtId="3" fontId="4" fillId="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24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24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24" borderId="16" xfId="65" applyNumberFormat="1" applyFont="1" applyFill="1" applyBorder="1" applyAlignment="1" applyProtection="1">
      <alignment vertical="center" wrapText="1"/>
      <protection/>
    </xf>
    <xf numFmtId="0" fontId="4" fillId="24" borderId="16" xfId="65" applyFont="1" applyFill="1" applyBorder="1" applyAlignment="1" applyProtection="1">
      <alignment horizontal="right" vertical="center" wrapText="1"/>
      <protection/>
    </xf>
    <xf numFmtId="0" fontId="4" fillId="24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25" borderId="18" xfId="67" applyFont="1" applyFill="1" applyBorder="1" applyAlignment="1" applyProtection="1">
      <alignment vertical="top" wrapText="1"/>
      <protection/>
    </xf>
    <xf numFmtId="1" fontId="13" fillId="25" borderId="18" xfId="67" applyNumberFormat="1" applyFont="1" applyFill="1" applyBorder="1" applyAlignment="1" applyProtection="1">
      <alignment vertical="top"/>
      <protection/>
    </xf>
    <xf numFmtId="0" fontId="9" fillId="25" borderId="23" xfId="67" applyNumberFormat="1" applyFont="1" applyFill="1" applyBorder="1" applyAlignment="1" applyProtection="1">
      <alignment vertical="top" wrapText="1"/>
      <protection/>
    </xf>
    <xf numFmtId="3" fontId="3" fillId="4" borderId="14" xfId="67" applyNumberFormat="1" applyFont="1" applyFill="1" applyBorder="1" applyAlignment="1" applyProtection="1">
      <alignment vertical="top"/>
      <protection locked="0"/>
    </xf>
    <xf numFmtId="3" fontId="3" fillId="4" borderId="22" xfId="67" applyNumberFormat="1" applyFont="1" applyFill="1" applyBorder="1" applyAlignment="1" applyProtection="1">
      <alignment vertical="top"/>
      <protection locked="0"/>
    </xf>
    <xf numFmtId="3" fontId="11" fillId="4" borderId="14" xfId="67" applyNumberFormat="1" applyFont="1" applyFill="1" applyBorder="1" applyAlignment="1" applyProtection="1">
      <alignment vertical="top"/>
      <protection locked="0"/>
    </xf>
    <xf numFmtId="3" fontId="11" fillId="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25" borderId="18" xfId="67" applyFont="1" applyFill="1" applyBorder="1" applyAlignment="1" applyProtection="1">
      <alignment horizontal="center" vertical="center"/>
      <protection/>
    </xf>
    <xf numFmtId="0" fontId="13" fillId="25" borderId="18" xfId="67" applyFont="1" applyFill="1" applyBorder="1" applyAlignment="1" applyProtection="1">
      <alignment horizontal="center" vertical="top" wrapText="1"/>
      <protection/>
    </xf>
    <xf numFmtId="0" fontId="9" fillId="25" borderId="18" xfId="67" applyFont="1" applyFill="1" applyBorder="1" applyAlignment="1" applyProtection="1">
      <alignment horizontal="center" vertical="top" wrapText="1"/>
      <protection/>
    </xf>
    <xf numFmtId="1" fontId="13" fillId="25" borderId="18" xfId="67" applyNumberFormat="1" applyFont="1" applyFill="1" applyBorder="1" applyAlignment="1" applyProtection="1">
      <alignment horizontal="center" vertical="top"/>
      <protection/>
    </xf>
    <xf numFmtId="1" fontId="13" fillId="25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25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25" borderId="23" xfId="67" applyFont="1" applyFill="1" applyBorder="1" applyAlignment="1" applyProtection="1">
      <alignment vertical="top" wrapText="1"/>
      <protection/>
    </xf>
    <xf numFmtId="0" fontId="14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24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24" borderId="35" xfId="70" applyFont="1" applyFill="1" applyBorder="1" applyAlignment="1" applyProtection="1">
      <alignment horizontal="center" vertical="center" wrapText="1"/>
      <protection/>
    </xf>
    <xf numFmtId="0" fontId="3" fillId="24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24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7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7" applyNumberFormat="1" applyFont="1" applyFill="1" applyBorder="1" applyAlignment="1" applyProtection="1">
      <alignment vertical="top"/>
      <protection locked="0"/>
    </xf>
    <xf numFmtId="3" fontId="3" fillId="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22" fillId="2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24" borderId="16" xfId="60" applyNumberFormat="1" applyFont="1" applyFill="1" applyBorder="1" applyAlignment="1" applyProtection="1">
      <alignment vertical="top" wrapText="1"/>
      <protection/>
    </xf>
    <xf numFmtId="3" fontId="4" fillId="24" borderId="17" xfId="60" applyNumberFormat="1" applyFont="1" applyFill="1" applyBorder="1" applyAlignment="1" applyProtection="1">
      <alignment vertical="top" wrapText="1"/>
      <protection/>
    </xf>
    <xf numFmtId="3" fontId="4" fillId="24" borderId="14" xfId="60" applyNumberFormat="1" applyFont="1" applyFill="1" applyBorder="1" applyAlignment="1" applyProtection="1">
      <alignment vertical="top" wrapText="1"/>
      <protection/>
    </xf>
    <xf numFmtId="3" fontId="4" fillId="24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4" borderId="22" xfId="67" applyNumberFormat="1" applyFont="1" applyFill="1" applyBorder="1" applyAlignment="1" applyProtection="1">
      <alignment vertical="center"/>
      <protection locked="0"/>
    </xf>
    <xf numFmtId="3" fontId="11" fillId="4" borderId="14" xfId="67" applyNumberFormat="1" applyFont="1" applyFill="1" applyBorder="1" applyAlignment="1" applyProtection="1">
      <alignment vertical="center"/>
      <protection locked="0"/>
    </xf>
    <xf numFmtId="3" fontId="11" fillId="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24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4" applyFont="1" applyFill="1" applyBorder="1" applyAlignment="1" applyProtection="1">
      <alignment horizontal="left" vertical="center" wrapText="1"/>
      <protection locked="0"/>
    </xf>
    <xf numFmtId="49" fontId="4" fillId="4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1" applyFont="1" applyBorder="1" applyAlignment="1" applyProtection="1">
      <alignment horizontal="centerContinuous" vertical="center" wrapText="1"/>
      <protection/>
    </xf>
    <xf numFmtId="0" fontId="4" fillId="0" borderId="49" xfId="71" applyFont="1" applyBorder="1" applyAlignment="1" applyProtection="1">
      <alignment horizontal="centerContinuous" vertical="center" wrapText="1"/>
      <protection/>
    </xf>
    <xf numFmtId="49" fontId="12" fillId="0" borderId="48" xfId="71" applyNumberFormat="1" applyFont="1" applyFill="1" applyBorder="1" applyAlignment="1" applyProtection="1">
      <alignment horizontal="centerContinuous"/>
      <protection/>
    </xf>
    <xf numFmtId="0" fontId="17" fillId="0" borderId="49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12" fillId="0" borderId="48" xfId="7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8" applyFont="1" applyAlignment="1" applyProtection="1">
      <alignment wrapText="1"/>
      <protection/>
    </xf>
    <xf numFmtId="0" fontId="20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7" fillId="24" borderId="0" xfId="61" applyFont="1" applyFill="1" applyBorder="1" applyAlignment="1">
      <alignment vertical="center" wrapText="1"/>
      <protection/>
    </xf>
    <xf numFmtId="0" fontId="37" fillId="24" borderId="0" xfId="61" applyFont="1" applyFill="1" applyAlignment="1">
      <alignment vertical="center" wrapText="1"/>
      <protection/>
    </xf>
    <xf numFmtId="0" fontId="0" fillId="0" borderId="0" xfId="61">
      <alignment/>
      <protection/>
    </xf>
    <xf numFmtId="0" fontId="37" fillId="24" borderId="51" xfId="61" applyFont="1" applyFill="1" applyBorder="1" applyAlignment="1">
      <alignment vertical="center" wrapText="1"/>
      <protection/>
    </xf>
    <xf numFmtId="0" fontId="37" fillId="24" borderId="52" xfId="61" applyFont="1" applyFill="1" applyBorder="1" applyAlignment="1">
      <alignment vertical="center" wrapText="1"/>
      <protection/>
    </xf>
    <xf numFmtId="0" fontId="37" fillId="24" borderId="14" xfId="61" applyFont="1" applyFill="1" applyBorder="1" applyAlignment="1">
      <alignment vertical="center" wrapText="1"/>
      <protection/>
    </xf>
    <xf numFmtId="0" fontId="57" fillId="24" borderId="14" xfId="61" applyFont="1" applyFill="1" applyBorder="1" applyAlignment="1">
      <alignment vertical="center" wrapText="1"/>
      <protection/>
    </xf>
    <xf numFmtId="0" fontId="58" fillId="20" borderId="14" xfId="61" applyFont="1" applyFill="1" applyBorder="1" applyAlignment="1">
      <alignment vertical="center" wrapText="1"/>
      <protection/>
    </xf>
    <xf numFmtId="0" fontId="37" fillId="20" borderId="14" xfId="61" applyFont="1" applyFill="1" applyBorder="1" applyAlignment="1">
      <alignment vertical="center" wrapText="1"/>
      <protection/>
    </xf>
    <xf numFmtId="0" fontId="0" fillId="0" borderId="14" xfId="61" applyBorder="1">
      <alignment/>
      <protection/>
    </xf>
    <xf numFmtId="0" fontId="0" fillId="0" borderId="14" xfId="61" applyFill="1" applyBorder="1">
      <alignment/>
      <protection/>
    </xf>
    <xf numFmtId="0" fontId="59" fillId="20" borderId="14" xfId="61" applyFont="1" applyFill="1" applyBorder="1">
      <alignment/>
      <protection/>
    </xf>
    <xf numFmtId="0" fontId="0" fillId="20" borderId="14" xfId="61" applyFill="1" applyBorder="1">
      <alignment/>
      <protection/>
    </xf>
    <xf numFmtId="3" fontId="0" fillId="0" borderId="14" xfId="61" applyNumberFormat="1" applyBorder="1">
      <alignment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55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0" fillId="0" borderId="0" xfId="68" applyFont="1" applyAlignment="1" applyProtection="1">
      <alignment horizontal="left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/>
      <protection locked="0"/>
    </xf>
    <xf numFmtId="0" fontId="4" fillId="0" borderId="0" xfId="67" applyFont="1" applyBorder="1" applyAlignment="1" applyProtection="1">
      <alignment vertical="center"/>
      <protection locked="0"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S0" xfId="75"/>
    <cellStyle name="S1" xfId="76"/>
    <cellStyle name="S10" xfId="77"/>
    <cellStyle name="S2" xfId="78"/>
    <cellStyle name="S3" xfId="79"/>
    <cellStyle name="S4" xfId="80"/>
    <cellStyle name="S5" xfId="81"/>
    <cellStyle name="S6" xfId="82"/>
    <cellStyle name="S7" xfId="83"/>
    <cellStyle name="S8" xfId="84"/>
    <cellStyle name="S9" xfId="85"/>
    <cellStyle name="Title" xfId="86"/>
    <cellStyle name="Total" xfId="87"/>
    <cellStyle name="Warning Text" xfId="8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43857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Атанасова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43857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1044</v>
      </c>
    </row>
    <row r="18" spans="1:2" ht="15.75">
      <c r="A18" s="7" t="s">
        <v>919</v>
      </c>
      <c r="B18" s="577" t="s">
        <v>1045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1049</v>
      </c>
    </row>
    <row r="22" spans="1:2" ht="15.75">
      <c r="A22" s="10" t="s">
        <v>917</v>
      </c>
      <c r="B22" s="579" t="s">
        <v>1046</v>
      </c>
    </row>
    <row r="23" spans="1:2" ht="15.75">
      <c r="A23" s="10" t="s">
        <v>7</v>
      </c>
      <c r="B23" s="688" t="s">
        <v>1048</v>
      </c>
    </row>
    <row r="24" spans="1:2" ht="15.75">
      <c r="A24" s="10" t="s">
        <v>918</v>
      </c>
      <c r="B24" s="689" t="s">
        <v>1047</v>
      </c>
    </row>
    <row r="25" spans="1:2" ht="15.75">
      <c r="A25" s="7" t="s">
        <v>921</v>
      </c>
      <c r="B25" s="690" t="s">
        <v>992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48832</v>
      </c>
      <c r="D6" s="674">
        <f aca="true" t="shared" si="0" ref="D6:D15">C6-E6</f>
        <v>0</v>
      </c>
      <c r="E6" s="673">
        <f>'1-Баланс'!G95</f>
        <v>48832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40161</v>
      </c>
      <c r="D7" s="674">
        <f t="shared" si="0"/>
        <v>34161</v>
      </c>
      <c r="E7" s="673">
        <f>'1-Баланс'!G18</f>
        <v>6000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-788</v>
      </c>
      <c r="D8" s="674">
        <f t="shared" si="0"/>
        <v>0</v>
      </c>
      <c r="E8" s="673">
        <f>ABS('2-Отчет за доходите'!C44)-ABS('2-Отчет за доходите'!G44)</f>
        <v>-788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285</v>
      </c>
      <c r="D9" s="674">
        <f t="shared" si="0"/>
        <v>0</v>
      </c>
      <c r="E9" s="673">
        <f>'3-Отчет за паричния поток'!C45</f>
        <v>285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55</v>
      </c>
      <c r="D10" s="674">
        <f t="shared" si="0"/>
        <v>0</v>
      </c>
      <c r="E10" s="673">
        <f>'3-Отчет за паричния поток'!C46</f>
        <v>55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40161</v>
      </c>
      <c r="D11" s="674">
        <f t="shared" si="0"/>
        <v>0</v>
      </c>
      <c r="E11" s="673">
        <f>'4-Отчет за собствения капитал'!L34</f>
        <v>40161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-0.19066053714009193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-0.01962102537287418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-0.09087763810402491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-0.016136959370904324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0.8519631786586511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0.0822053482997689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0.03268405414328161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0.018157807857378673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0.018157807857378673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0.08494851293856494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0.08463712319790301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0.12317970438617558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0.2159059784367919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0.17756798820445607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0.0021413809417096187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0.325909592061742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5.866711772665765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11694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28405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5697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1434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792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48054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16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17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496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513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48583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37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70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30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249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48832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5087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30667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30467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200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35754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-805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-805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-788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-1593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40161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1010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3867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27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4904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738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5642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1142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1883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286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459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1092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3029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3029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48832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657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858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1392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1233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221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848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5228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86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95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5323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5323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5323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2328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1665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130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4133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402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402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4535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788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4535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788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788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788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4475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-2700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-1447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27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335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-296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-296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-133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-123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-13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-269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-230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285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55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5087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5087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5087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5087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30467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30467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30467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30467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200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200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200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200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-805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-805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-788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-1593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-1593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40949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40949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-788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40161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40161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11694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31749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8681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139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2831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863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55957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28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436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436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56421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13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124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30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400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569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19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91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110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679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14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471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485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485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11694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31762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8805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2847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792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56041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28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527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546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56615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11694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31762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8805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2847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792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56041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28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527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546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56615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2699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2701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103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1128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6631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11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11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11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6653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658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407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299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1370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20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22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1393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14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14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14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3357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3108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109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1413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7987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12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2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31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33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8032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3357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3108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109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1413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7987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12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2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31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33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8032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11694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28405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5697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32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1434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792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48054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16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17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496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513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48583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13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30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13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1010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1010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3867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3867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4904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738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286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286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1142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1142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1597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459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1092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3029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8671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286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286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1142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1142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1597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459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1092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3029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3029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1010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1010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3867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3867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4904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738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5642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4493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4493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4493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4493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853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853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6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6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847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847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46"/>
  <sheetViews>
    <sheetView zoomScalePageLayoutView="0" workbookViewId="0" topLeftCell="A4">
      <selection activeCell="C5" sqref="C5"/>
    </sheetView>
  </sheetViews>
  <sheetFormatPr defaultColWidth="9.140625" defaultRowHeight="15"/>
  <cols>
    <col min="1" max="1" width="2.140625" style="702" customWidth="1"/>
    <col min="2" max="2" width="47.00390625" style="702" bestFit="1" customWidth="1"/>
    <col min="3" max="3" width="17.28125" style="702" customWidth="1"/>
    <col min="4" max="4" width="16.8515625" style="702" customWidth="1"/>
    <col min="5" max="16384" width="9.140625" style="702" customWidth="1"/>
  </cols>
  <sheetData>
    <row r="1" spans="2:4" ht="15">
      <c r="B1" s="700" t="s">
        <v>998</v>
      </c>
      <c r="C1" s="700"/>
      <c r="D1" s="701" t="s">
        <v>999</v>
      </c>
    </row>
    <row r="2" spans="2:4" ht="15.75" thickBot="1">
      <c r="B2" s="703" t="s">
        <v>1000</v>
      </c>
      <c r="C2" s="703"/>
      <c r="D2" s="701">
        <v>201795176</v>
      </c>
    </row>
    <row r="3" spans="2:4" ht="15" customHeight="1">
      <c r="B3" s="704" t="s">
        <v>1001</v>
      </c>
      <c r="C3" s="704"/>
      <c r="D3" s="704"/>
    </row>
    <row r="4" spans="2:4" ht="15" customHeight="1">
      <c r="B4" s="701" t="s">
        <v>1002</v>
      </c>
      <c r="C4" s="701"/>
      <c r="D4" s="701"/>
    </row>
    <row r="5" spans="2:4" ht="15.75" customHeight="1">
      <c r="B5" s="700" t="s">
        <v>1052</v>
      </c>
      <c r="C5" s="700"/>
      <c r="D5" s="700"/>
    </row>
    <row r="6" spans="2:4" ht="24" customHeight="1">
      <c r="B6" s="705" t="s">
        <v>1003</v>
      </c>
      <c r="C6" s="706" t="s">
        <v>1050</v>
      </c>
      <c r="D6" s="705" t="s">
        <v>1051</v>
      </c>
    </row>
    <row r="7" spans="2:4" ht="15.75" customHeight="1">
      <c r="B7" s="707" t="s">
        <v>1004</v>
      </c>
      <c r="C7" s="708"/>
      <c r="D7" s="708"/>
    </row>
    <row r="8" spans="2:4" ht="24" customHeight="1">
      <c r="B8" s="709" t="s">
        <v>1005</v>
      </c>
      <c r="C8" s="709"/>
      <c r="D8" s="709"/>
    </row>
    <row r="9" spans="2:4" ht="15.75" customHeight="1">
      <c r="B9" s="709" t="s">
        <v>1006</v>
      </c>
      <c r="C9" s="713">
        <f>'1-Баланс'!G37</f>
        <v>40161</v>
      </c>
      <c r="D9" s="713">
        <f>'1-Баланс'!H37</f>
        <v>40949</v>
      </c>
    </row>
    <row r="10" spans="2:4" ht="15.75" customHeight="1">
      <c r="B10" s="709" t="s">
        <v>1007</v>
      </c>
      <c r="C10" s="713">
        <f>'1-Баланс'!G18</f>
        <v>6000</v>
      </c>
      <c r="D10" s="713">
        <f>'1-Баланс'!H18</f>
        <v>6000</v>
      </c>
    </row>
    <row r="11" spans="2:4" ht="15">
      <c r="B11" s="709" t="s">
        <v>1008</v>
      </c>
      <c r="C11" s="713">
        <f>'1-Баланс'!G34</f>
        <v>-1593</v>
      </c>
      <c r="D11" s="713">
        <f>'1-Баланс'!H34</f>
        <v>-805</v>
      </c>
    </row>
    <row r="12" spans="2:4" ht="15">
      <c r="B12" s="709" t="s">
        <v>1009</v>
      </c>
      <c r="C12" s="709">
        <v>0</v>
      </c>
      <c r="D12" s="710">
        <v>0</v>
      </c>
    </row>
    <row r="13" spans="2:4" ht="15">
      <c r="B13" s="709" t="s">
        <v>1010</v>
      </c>
      <c r="C13" s="713">
        <f>'1-Баланс'!G56</f>
        <v>5642</v>
      </c>
      <c r="D13" s="713">
        <f>'1-Баланс'!H56</f>
        <v>6367</v>
      </c>
    </row>
    <row r="14" spans="2:4" ht="15">
      <c r="B14" s="709" t="s">
        <v>1011</v>
      </c>
      <c r="C14" s="713">
        <f>'1-Баланс'!G79</f>
        <v>3029</v>
      </c>
      <c r="D14" s="713">
        <f>'1-Баланс'!H79</f>
        <v>2818</v>
      </c>
    </row>
    <row r="15" spans="2:4" ht="15">
      <c r="B15" s="709" t="s">
        <v>1012</v>
      </c>
      <c r="C15" s="713">
        <f>'1-Баланс'!C56</f>
        <v>48583</v>
      </c>
      <c r="D15" s="713">
        <f>'1-Баланс'!D56</f>
        <v>49768</v>
      </c>
    </row>
    <row r="16" spans="2:4" ht="15">
      <c r="B16" s="709" t="s">
        <v>1013</v>
      </c>
      <c r="C16" s="713">
        <f>'1-Баланс'!C20</f>
        <v>48054</v>
      </c>
      <c r="D16" s="713">
        <f>'1-Баланс'!D20</f>
        <v>49326</v>
      </c>
    </row>
    <row r="17" spans="2:4" ht="15">
      <c r="B17" s="709" t="s">
        <v>1014</v>
      </c>
      <c r="C17" s="709">
        <v>0</v>
      </c>
      <c r="D17" s="710">
        <v>0</v>
      </c>
    </row>
    <row r="18" spans="2:4" ht="15">
      <c r="B18" s="709" t="s">
        <v>1015</v>
      </c>
      <c r="C18" s="709">
        <v>0</v>
      </c>
      <c r="D18" s="710">
        <v>0</v>
      </c>
    </row>
    <row r="19" spans="2:4" ht="15">
      <c r="B19" s="709" t="s">
        <v>1016</v>
      </c>
      <c r="C19" s="709">
        <v>0</v>
      </c>
      <c r="D19" s="710">
        <v>0</v>
      </c>
    </row>
    <row r="20" spans="2:4" ht="15">
      <c r="B20" s="709" t="s">
        <v>1017</v>
      </c>
      <c r="C20" s="709">
        <v>0</v>
      </c>
      <c r="D20" s="710">
        <v>0</v>
      </c>
    </row>
    <row r="21" spans="2:4" ht="15">
      <c r="B21" s="709" t="s">
        <v>1018</v>
      </c>
      <c r="C21" s="713">
        <f>'1-Баланс'!C94</f>
        <v>249</v>
      </c>
      <c r="D21" s="713">
        <f>'1-Баланс'!D94</f>
        <v>366</v>
      </c>
    </row>
    <row r="22" spans="2:4" ht="15">
      <c r="B22" s="709" t="s">
        <v>1019</v>
      </c>
      <c r="C22" s="713">
        <f>'1-Баланс'!C65</f>
        <v>70</v>
      </c>
      <c r="D22" s="713">
        <f>'1-Баланс'!D65</f>
        <v>59</v>
      </c>
    </row>
    <row r="23" spans="2:4" ht="15">
      <c r="B23" s="709" t="s">
        <v>1020</v>
      </c>
      <c r="C23" s="713">
        <f>'1-Баланс'!C76</f>
        <v>44</v>
      </c>
      <c r="D23" s="713">
        <f>'1-Баланс'!D76</f>
        <v>22</v>
      </c>
    </row>
    <row r="24" spans="2:4" ht="24" customHeight="1">
      <c r="B24" s="709" t="s">
        <v>1021</v>
      </c>
      <c r="C24" s="713">
        <f>'1-Баланс'!C68</f>
        <v>0</v>
      </c>
      <c r="D24" s="713">
        <f>'1-Баланс'!D68</f>
        <v>1</v>
      </c>
    </row>
    <row r="25" spans="2:4" ht="24" customHeight="1">
      <c r="B25" s="709" t="s">
        <v>1022</v>
      </c>
      <c r="C25" s="709">
        <v>0</v>
      </c>
      <c r="D25" s="710">
        <v>0</v>
      </c>
    </row>
    <row r="26" spans="2:4" ht="15.75" customHeight="1">
      <c r="B26" s="709" t="s">
        <v>1023</v>
      </c>
      <c r="C26" s="713">
        <f>'1-Баланс'!C92</f>
        <v>55</v>
      </c>
      <c r="D26" s="713">
        <f>'1-Баланс'!D92</f>
        <v>285</v>
      </c>
    </row>
    <row r="27" spans="2:4" ht="15.75" customHeight="1">
      <c r="B27" s="709" t="s">
        <v>1024</v>
      </c>
      <c r="C27" s="713">
        <f>'1-Баланс'!C95</f>
        <v>48832</v>
      </c>
      <c r="D27" s="713">
        <f>'1-Баланс'!D95</f>
        <v>50134</v>
      </c>
    </row>
    <row r="28" spans="2:4" ht="15.75" customHeight="1">
      <c r="B28" s="711" t="s">
        <v>1025</v>
      </c>
      <c r="C28" s="712"/>
      <c r="D28" s="712"/>
    </row>
    <row r="29" spans="2:4" ht="15.75" customHeight="1">
      <c r="B29" s="709" t="s">
        <v>1026</v>
      </c>
      <c r="C29" s="713">
        <f>'2-Отчет за доходите'!G16</f>
        <v>4133</v>
      </c>
      <c r="D29" s="713">
        <f>'2-Отчет за доходите'!H16</f>
        <v>7343</v>
      </c>
    </row>
    <row r="30" spans="2:4" ht="15">
      <c r="B30" s="709" t="s">
        <v>1027</v>
      </c>
      <c r="C30" s="709">
        <v>0</v>
      </c>
      <c r="D30" s="709">
        <v>0</v>
      </c>
    </row>
    <row r="31" spans="2:4" ht="15">
      <c r="B31" s="709" t="s">
        <v>1028</v>
      </c>
      <c r="C31" s="713">
        <f>'2-Отчет за доходите'!C22</f>
        <v>5228</v>
      </c>
      <c r="D31" s="713">
        <f>'2-Отчет за доходите'!D22</f>
        <v>8072</v>
      </c>
    </row>
    <row r="32" spans="2:4" ht="15">
      <c r="B32" s="709" t="s">
        <v>1029</v>
      </c>
      <c r="C32" s="713">
        <f>'2-Отчет за доходите'!C12</f>
        <v>657</v>
      </c>
      <c r="D32" s="713">
        <f>'2-Отчет за доходите'!D12</f>
        <v>923</v>
      </c>
    </row>
    <row r="33" spans="2:4" ht="15">
      <c r="B33" s="709" t="s">
        <v>1030</v>
      </c>
      <c r="C33" s="713">
        <f>'2-Отчет за доходите'!C14</f>
        <v>1392</v>
      </c>
      <c r="D33" s="713">
        <f>'2-Отчет за доходите'!D14</f>
        <v>1335</v>
      </c>
    </row>
    <row r="34" spans="2:4" ht="15">
      <c r="B34" s="709" t="s">
        <v>1031</v>
      </c>
      <c r="C34" s="713">
        <f>'2-Отчет за доходите'!C29</f>
        <v>95</v>
      </c>
      <c r="D34" s="713">
        <f>'2-Отчет за доходите'!D29</f>
        <v>95</v>
      </c>
    </row>
    <row r="35" spans="2:4" ht="15">
      <c r="B35" s="709" t="s">
        <v>1032</v>
      </c>
      <c r="C35" s="713">
        <f>'2-Отчет за доходите'!C25</f>
        <v>86</v>
      </c>
      <c r="D35" s="713">
        <f>'2-Отчет за доходите'!D25</f>
        <v>84</v>
      </c>
    </row>
    <row r="36" spans="2:4" ht="15">
      <c r="B36" s="709" t="s">
        <v>1033</v>
      </c>
      <c r="C36" s="713">
        <f>-'2-Отчет за доходите'!G33</f>
        <v>-788</v>
      </c>
      <c r="D36" s="713">
        <f>-'2-Отчет за доходите'!H33</f>
        <v>-813</v>
      </c>
    </row>
    <row r="37" spans="2:4" ht="15.75" customHeight="1">
      <c r="B37" s="709" t="s">
        <v>1034</v>
      </c>
      <c r="C37" s="709">
        <v>-677</v>
      </c>
      <c r="D37" s="710">
        <v>-618</v>
      </c>
    </row>
    <row r="38" spans="2:4" ht="24" customHeight="1">
      <c r="B38" s="711" t="s">
        <v>1035</v>
      </c>
      <c r="C38" s="712"/>
      <c r="D38" s="712"/>
    </row>
    <row r="39" spans="2:4" ht="15.75" customHeight="1">
      <c r="B39" s="709" t="s">
        <v>1036</v>
      </c>
      <c r="C39" s="713">
        <f>'3-Отчет за паричния поток'!C11</f>
        <v>4475</v>
      </c>
      <c r="D39" s="713">
        <f>'3-Отчет за паричния поток'!D11</f>
        <v>7262</v>
      </c>
    </row>
    <row r="40" spans="2:4" ht="15" customHeight="1">
      <c r="B40" s="709" t="s">
        <v>1037</v>
      </c>
      <c r="C40" s="713">
        <f>'3-Отчет за паричния поток'!C12</f>
        <v>-2700</v>
      </c>
      <c r="D40" s="713">
        <f>'3-Отчет за паричния поток'!D12</f>
        <v>-4280</v>
      </c>
    </row>
    <row r="41" spans="2:4" ht="24.75" customHeight="1">
      <c r="B41" s="709" t="s">
        <v>1038</v>
      </c>
      <c r="C41" s="713">
        <f>'3-Отчет за паричния поток'!C21</f>
        <v>335</v>
      </c>
      <c r="D41" s="713">
        <f>'3-Отчет за паричния поток'!D21</f>
        <v>1053</v>
      </c>
    </row>
    <row r="42" spans="2:4" ht="15">
      <c r="B42" s="709" t="s">
        <v>1039</v>
      </c>
      <c r="C42" s="709">
        <v>0</v>
      </c>
      <c r="D42" s="709">
        <v>0</v>
      </c>
    </row>
    <row r="43" spans="2:4" ht="15">
      <c r="B43" s="709" t="s">
        <v>1040</v>
      </c>
      <c r="C43" s="713">
        <f>'3-Отчет за паричния поток'!C23</f>
        <v>-296</v>
      </c>
      <c r="D43" s="713">
        <f>'3-Отчет за паричния поток'!D23</f>
        <v>-2360</v>
      </c>
    </row>
    <row r="44" spans="2:4" ht="15">
      <c r="B44" s="709" t="s">
        <v>1041</v>
      </c>
      <c r="C44" s="713">
        <f>'3-Отчет за паричния поток'!C33</f>
        <v>-296</v>
      </c>
      <c r="D44" s="713">
        <f>'3-Отчет за паричния поток'!D33</f>
        <v>-2360</v>
      </c>
    </row>
    <row r="45" spans="2:4" ht="15">
      <c r="B45" s="709" t="s">
        <v>1042</v>
      </c>
      <c r="C45" s="713">
        <f>'3-Отчет за паричния поток'!C43</f>
        <v>-269</v>
      </c>
      <c r="D45" s="713">
        <f>'3-Отчет за паричния поток'!D43</f>
        <v>1481</v>
      </c>
    </row>
    <row r="46" spans="2:4" ht="15">
      <c r="B46" s="709" t="s">
        <v>1043</v>
      </c>
      <c r="C46" s="713">
        <f>'3-Отчет за паричния поток'!C44</f>
        <v>-230</v>
      </c>
      <c r="D46" s="713">
        <f>'3-Отчет за паричния поток'!D44</f>
        <v>174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2" sqref="G62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11694</v>
      </c>
      <c r="D12" s="197">
        <v>11694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28405</v>
      </c>
      <c r="D13" s="197">
        <v>29050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5697</v>
      </c>
      <c r="D15" s="197">
        <v>5980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32</v>
      </c>
      <c r="D16" s="197">
        <v>36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1434</v>
      </c>
      <c r="D17" s="197">
        <v>1703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756+60-24</f>
        <v>792</v>
      </c>
      <c r="D18" s="197">
        <v>863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48054</v>
      </c>
      <c r="D20" s="598">
        <f>SUM(D12:D19)</f>
        <v>49326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5087</v>
      </c>
      <c r="H21" s="196">
        <v>5087</v>
      </c>
    </row>
    <row r="22" spans="1:13" ht="15.75">
      <c r="A22" s="100" t="s">
        <v>60</v>
      </c>
      <c r="B22" s="97" t="s">
        <v>61</v>
      </c>
      <c r="C22" s="476">
        <v>16</v>
      </c>
      <c r="D22" s="477">
        <v>17</v>
      </c>
      <c r="E22" s="201" t="s">
        <v>62</v>
      </c>
      <c r="F22" s="93" t="s">
        <v>63</v>
      </c>
      <c r="G22" s="613">
        <f>SUM(G23:G25)</f>
        <v>30667</v>
      </c>
      <c r="H22" s="614">
        <f>SUM(H23:H25)</f>
        <v>30667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30467</v>
      </c>
      <c r="H23" s="197">
        <v>30467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17</v>
      </c>
      <c r="D25" s="196"/>
      <c r="E25" s="89" t="s">
        <v>73</v>
      </c>
      <c r="F25" s="93" t="s">
        <v>74</v>
      </c>
      <c r="G25" s="197">
        <v>200</v>
      </c>
      <c r="H25" s="197">
        <v>200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35754</v>
      </c>
      <c r="H26" s="598">
        <f>H20+H21+H22</f>
        <v>35754</v>
      </c>
      <c r="M26" s="98"/>
    </row>
    <row r="27" spans="1:8" ht="15.75">
      <c r="A27" s="89" t="s">
        <v>79</v>
      </c>
      <c r="B27" s="91" t="s">
        <v>80</v>
      </c>
      <c r="C27" s="197">
        <f>472+24</f>
        <v>496</v>
      </c>
      <c r="D27" s="196">
        <v>425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513</v>
      </c>
      <c r="D28" s="598">
        <f>SUM(D24:D27)</f>
        <v>425</v>
      </c>
      <c r="E28" s="202" t="s">
        <v>84</v>
      </c>
      <c r="F28" s="93" t="s">
        <v>85</v>
      </c>
      <c r="G28" s="595">
        <f>SUM(G29:G31)</f>
        <v>-805</v>
      </c>
      <c r="H28" s="596">
        <f>SUM(H29:H31)</f>
        <v>-805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-805</v>
      </c>
      <c r="H30" s="197">
        <v>-805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-788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-1593</v>
      </c>
      <c r="H34" s="598">
        <f>H28+H32+H33</f>
        <v>-805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40161</v>
      </c>
      <c r="H37" s="600">
        <f>H26+H18+H34</f>
        <v>40949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215+795</f>
        <v>1010</v>
      </c>
      <c r="H44" s="197">
        <v>476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4966-1099</f>
        <v>3867</v>
      </c>
      <c r="H45" s="197">
        <v>4399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27</f>
        <v>27</v>
      </c>
      <c r="H49" s="197">
        <v>754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4904</v>
      </c>
      <c r="H50" s="596">
        <f>SUM(H44:H49)</f>
        <v>5629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738</v>
      </c>
      <c r="H54" s="196">
        <v>738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48583</v>
      </c>
      <c r="D56" s="602">
        <f>D20+D21+D22+D28+D33+D46+D52+D54+D55</f>
        <v>49768</v>
      </c>
      <c r="E56" s="100" t="s">
        <v>850</v>
      </c>
      <c r="F56" s="99" t="s">
        <v>172</v>
      </c>
      <c r="G56" s="599">
        <f>G50+G52+G53+G54+G55</f>
        <v>5642</v>
      </c>
      <c r="H56" s="600">
        <f>H50+H52+H53+H54+H55</f>
        <v>6367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37</v>
      </c>
      <c r="D59" s="197">
        <v>35</v>
      </c>
      <c r="E59" s="201" t="s">
        <v>180</v>
      </c>
      <c r="F59" s="486" t="s">
        <v>181</v>
      </c>
      <c r="G59" s="197">
        <f>1099+43</f>
        <v>1142</v>
      </c>
      <c r="H59" s="196"/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>
        <v>699</v>
      </c>
      <c r="M60" s="98"/>
    </row>
    <row r="61" spans="1:8" ht="15.75">
      <c r="A61" s="89" t="s">
        <v>182</v>
      </c>
      <c r="B61" s="91" t="s">
        <v>183</v>
      </c>
      <c r="C61" s="197">
        <v>33</v>
      </c>
      <c r="D61" s="197">
        <v>24</v>
      </c>
      <c r="E61" s="200" t="s">
        <v>188</v>
      </c>
      <c r="F61" s="93" t="s">
        <v>189</v>
      </c>
      <c r="G61" s="595">
        <f>SUM(G62:G68)</f>
        <v>1883</v>
      </c>
      <c r="H61" s="596">
        <f>SUM(H62:H68)</f>
        <v>2113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1+250+35</f>
        <v>286</v>
      </c>
      <c r="H62" s="197">
        <v>461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103+198+200+20-35-27</f>
        <v>459</v>
      </c>
      <c r="H64" s="197">
        <v>447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70</v>
      </c>
      <c r="D65" s="598">
        <f>SUM(D59:D64)</f>
        <v>59</v>
      </c>
      <c r="E65" s="89" t="s">
        <v>201</v>
      </c>
      <c r="F65" s="93" t="s">
        <v>202</v>
      </c>
      <c r="G65" s="197">
        <v>1092</v>
      </c>
      <c r="H65" s="197">
        <v>1152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7">
        <v>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>
        <v>12</v>
      </c>
    </row>
    <row r="68" spans="1:8" ht="15.75">
      <c r="A68" s="89" t="s">
        <v>206</v>
      </c>
      <c r="B68" s="91" t="s">
        <v>207</v>
      </c>
      <c r="C68" s="197"/>
      <c r="D68" s="197">
        <v>1</v>
      </c>
      <c r="E68" s="89" t="s">
        <v>212</v>
      </c>
      <c r="F68" s="93" t="s">
        <v>213</v>
      </c>
      <c r="G68" s="197">
        <v>7</v>
      </c>
      <c r="H68" s="197">
        <v>14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4</v>
      </c>
      <c r="H69" s="197">
        <v>6</v>
      </c>
    </row>
    <row r="70" spans="1:8" ht="15.75">
      <c r="A70" s="89" t="s">
        <v>214</v>
      </c>
      <c r="B70" s="91" t="s">
        <v>215</v>
      </c>
      <c r="C70" s="197">
        <v>30</v>
      </c>
      <c r="D70" s="197">
        <v>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3029</v>
      </c>
      <c r="H71" s="598">
        <f>H59+H60+H61+H69+H70</f>
        <v>2818</v>
      </c>
    </row>
    <row r="72" spans="1:8" ht="15.75">
      <c r="A72" s="89" t="s">
        <v>221</v>
      </c>
      <c r="B72" s="91" t="s">
        <v>222</v>
      </c>
      <c r="C72" s="197">
        <v>13</v>
      </c>
      <c r="D72" s="197">
        <v>13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7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44</v>
      </c>
      <c r="D76" s="598">
        <f>SUM(D68:D75)</f>
        <v>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3029</v>
      </c>
      <c r="H79" s="600">
        <f>H71+H73+H75+H77</f>
        <v>2818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</v>
      </c>
      <c r="D89" s="197">
        <v>284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285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249</v>
      </c>
      <c r="D94" s="602">
        <f>D65+D76+D85+D92+D93</f>
        <v>366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48832</v>
      </c>
      <c r="D95" s="604">
        <f>D94+D56</f>
        <v>50134</v>
      </c>
      <c r="E95" s="229" t="s">
        <v>942</v>
      </c>
      <c r="F95" s="489" t="s">
        <v>268</v>
      </c>
      <c r="G95" s="603">
        <f>G37+G40+G56+G79</f>
        <v>48832</v>
      </c>
      <c r="H95" s="604">
        <f>H37+H40+H56+H79</f>
        <v>50134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21">
        <f>pdeReportingDate</f>
        <v>43857</v>
      </c>
      <c r="C98" s="721"/>
      <c r="D98" s="721"/>
      <c r="E98" s="721"/>
      <c r="F98" s="721"/>
      <c r="G98" s="721"/>
      <c r="H98" s="72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2" t="str">
        <f>authorName</f>
        <v>Елена Атанасова</v>
      </c>
      <c r="C100" s="722"/>
      <c r="D100" s="722"/>
      <c r="E100" s="722"/>
      <c r="F100" s="722"/>
      <c r="G100" s="722"/>
      <c r="H100" s="72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3"/>
      <c r="C102" s="723"/>
      <c r="D102" s="723"/>
      <c r="E102" s="723"/>
      <c r="F102" s="723"/>
      <c r="G102" s="723"/>
      <c r="H102" s="723"/>
    </row>
    <row r="103" spans="1:13" ht="21.75" customHeight="1">
      <c r="A103" s="695"/>
      <c r="B103" s="720" t="s">
        <v>995</v>
      </c>
      <c r="C103" s="720"/>
      <c r="D103" s="720"/>
      <c r="E103" s="720"/>
      <c r="M103" s="98"/>
    </row>
    <row r="104" spans="1:5" ht="21.75" customHeight="1">
      <c r="A104" s="695"/>
      <c r="B104" s="720"/>
      <c r="C104" s="720"/>
      <c r="D104" s="720"/>
      <c r="E104" s="720"/>
    </row>
    <row r="105" spans="1:13" ht="21.75" customHeight="1">
      <c r="A105" s="695"/>
      <c r="B105" s="720"/>
      <c r="C105" s="720"/>
      <c r="D105" s="720"/>
      <c r="E105" s="720"/>
      <c r="M105" s="98"/>
    </row>
    <row r="106" spans="1:5" ht="21.75" customHeight="1">
      <c r="A106" s="695"/>
      <c r="B106" s="720"/>
      <c r="C106" s="720"/>
      <c r="D106" s="720"/>
      <c r="E106" s="720"/>
    </row>
    <row r="107" spans="1:13" ht="21.75" customHeight="1">
      <c r="A107" s="695"/>
      <c r="B107" s="720"/>
      <c r="C107" s="720"/>
      <c r="D107" s="720"/>
      <c r="E107" s="720"/>
      <c r="M107" s="98"/>
    </row>
    <row r="108" spans="1:5" ht="21.75" customHeight="1">
      <c r="A108" s="695"/>
      <c r="B108" s="720"/>
      <c r="C108" s="720"/>
      <c r="D108" s="720"/>
      <c r="E108" s="720"/>
    </row>
    <row r="109" spans="1:13" ht="21.75" customHeight="1">
      <c r="A109" s="695"/>
      <c r="B109" s="720"/>
      <c r="C109" s="720"/>
      <c r="D109" s="720"/>
      <c r="E109" s="72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Normal="70" zoomScaleSheetLayoutView="100" zoomScalePageLayoutView="0" workbookViewId="0" topLeftCell="A16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657</v>
      </c>
      <c r="D12" s="316">
        <v>923</v>
      </c>
      <c r="E12" s="194" t="s">
        <v>277</v>
      </c>
      <c r="F12" s="240" t="s">
        <v>278</v>
      </c>
      <c r="G12" s="316">
        <v>10</v>
      </c>
      <c r="H12" s="316"/>
    </row>
    <row r="13" spans="1:8" ht="15.75">
      <c r="A13" s="194" t="s">
        <v>279</v>
      </c>
      <c r="B13" s="190" t="s">
        <v>280</v>
      </c>
      <c r="C13" s="316">
        <v>858</v>
      </c>
      <c r="D13" s="316">
        <v>1237</v>
      </c>
      <c r="E13" s="194" t="s">
        <v>281</v>
      </c>
      <c r="F13" s="240" t="s">
        <v>282</v>
      </c>
      <c r="G13" s="316">
        <v>2328</v>
      </c>
      <c r="H13" s="316">
        <v>4243</v>
      </c>
    </row>
    <row r="14" spans="1:8" ht="15.75">
      <c r="A14" s="194" t="s">
        <v>283</v>
      </c>
      <c r="B14" s="190" t="s">
        <v>284</v>
      </c>
      <c r="C14" s="316">
        <v>1392</v>
      </c>
      <c r="D14" s="316">
        <v>1335</v>
      </c>
      <c r="E14" s="245" t="s">
        <v>285</v>
      </c>
      <c r="F14" s="240" t="s">
        <v>286</v>
      </c>
      <c r="G14" s="316">
        <v>1665</v>
      </c>
      <c r="H14" s="316">
        <v>2807</v>
      </c>
    </row>
    <row r="15" spans="1:8" ht="15.75">
      <c r="A15" s="194" t="s">
        <v>287</v>
      </c>
      <c r="B15" s="190" t="s">
        <v>288</v>
      </c>
      <c r="C15" s="316">
        <v>1233</v>
      </c>
      <c r="D15" s="316">
        <v>1736</v>
      </c>
      <c r="E15" s="245" t="s">
        <v>79</v>
      </c>
      <c r="F15" s="240" t="s">
        <v>289</v>
      </c>
      <c r="G15" s="316">
        <v>130</v>
      </c>
      <c r="H15" s="316">
        <v>293</v>
      </c>
    </row>
    <row r="16" spans="1:8" ht="15.75">
      <c r="A16" s="194" t="s">
        <v>290</v>
      </c>
      <c r="B16" s="190" t="s">
        <v>291</v>
      </c>
      <c r="C16" s="316">
        <v>221</v>
      </c>
      <c r="D16" s="316">
        <v>292</v>
      </c>
      <c r="E16" s="236" t="s">
        <v>52</v>
      </c>
      <c r="F16" s="264" t="s">
        <v>292</v>
      </c>
      <c r="G16" s="628">
        <f>SUM(G12:G15)</f>
        <v>4133</v>
      </c>
      <c r="H16" s="629">
        <f>SUM(H12:H15)</f>
        <v>7343</v>
      </c>
    </row>
    <row r="17" spans="1:8" ht="31.5">
      <c r="A17" s="194" t="s">
        <v>293</v>
      </c>
      <c r="B17" s="190" t="s">
        <v>294</v>
      </c>
      <c r="C17" s="316">
        <v>848</v>
      </c>
      <c r="D17" s="316">
        <v>1700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402</v>
      </c>
      <c r="H18" s="640"/>
    </row>
    <row r="19" spans="1:8" ht="15.75">
      <c r="A19" s="194" t="s">
        <v>299</v>
      </c>
      <c r="B19" s="190" t="s">
        <v>300</v>
      </c>
      <c r="C19" s="316">
        <v>19</v>
      </c>
      <c r="D19" s="316">
        <v>849</v>
      </c>
      <c r="E19" s="194" t="s">
        <v>301</v>
      </c>
      <c r="F19" s="237" t="s">
        <v>302</v>
      </c>
      <c r="G19" s="316">
        <v>402</v>
      </c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806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5228</v>
      </c>
      <c r="D22" s="629">
        <f>SUM(D12:D18)+D19</f>
        <v>8072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11</v>
      </c>
    </row>
    <row r="25" spans="1:8" ht="31.5">
      <c r="A25" s="194" t="s">
        <v>316</v>
      </c>
      <c r="B25" s="237" t="s">
        <v>317</v>
      </c>
      <c r="C25" s="316">
        <v>86</v>
      </c>
      <c r="D25" s="316">
        <v>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11</v>
      </c>
    </row>
    <row r="28" spans="1:8" ht="15.75">
      <c r="A28" s="194" t="s">
        <v>79</v>
      </c>
      <c r="B28" s="237" t="s">
        <v>327</v>
      </c>
      <c r="C28" s="316">
        <v>9</v>
      </c>
      <c r="D28" s="316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95</v>
      </c>
      <c r="D29" s="629">
        <f>SUM(D25:D28)</f>
        <v>95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5323</v>
      </c>
      <c r="D31" s="635">
        <f>D29+D22</f>
        <v>8167</v>
      </c>
      <c r="E31" s="251" t="s">
        <v>824</v>
      </c>
      <c r="F31" s="266" t="s">
        <v>331</v>
      </c>
      <c r="G31" s="253">
        <f>G16+G18+G27</f>
        <v>4535</v>
      </c>
      <c r="H31" s="254">
        <f>H16+H18+H27</f>
        <v>7354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788</v>
      </c>
      <c r="H33" s="629">
        <f>IF((D31-H31)&gt;0,D31-H31,0)</f>
        <v>813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5323</v>
      </c>
      <c r="D36" s="637">
        <f>D31-D34+D35</f>
        <v>8167</v>
      </c>
      <c r="E36" s="262" t="s">
        <v>346</v>
      </c>
      <c r="F36" s="256" t="s">
        <v>347</v>
      </c>
      <c r="G36" s="267">
        <f>G35-G34+G31</f>
        <v>4535</v>
      </c>
      <c r="H36" s="268">
        <f>H35-H34+H31</f>
        <v>7354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788</v>
      </c>
      <c r="H37" s="254">
        <f>IF((D36-H36)&gt;0,D36-H36,0)</f>
        <v>813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>
        <v>-8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788</v>
      </c>
      <c r="H42" s="244">
        <f>IF(H37&gt;0,IF(D38+H37&lt;0,0,D38+H37),IF(D37-D38&lt;0,D38-D37,0))</f>
        <v>805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788</v>
      </c>
      <c r="H44" s="268">
        <f>IF(D42=0,IF(H42-H43&gt;0,H42-H43+D43,0),IF(D42-D43&lt;0,D43-D42+H43,0))</f>
        <v>805</v>
      </c>
    </row>
    <row r="45" spans="1:8" ht="16.5" thickBot="1">
      <c r="A45" s="270" t="s">
        <v>371</v>
      </c>
      <c r="B45" s="271" t="s">
        <v>372</v>
      </c>
      <c r="C45" s="630">
        <f>C36+C38+C42</f>
        <v>5323</v>
      </c>
      <c r="D45" s="631">
        <f>D36+D38+D42</f>
        <v>8159</v>
      </c>
      <c r="E45" s="270" t="s">
        <v>373</v>
      </c>
      <c r="F45" s="272" t="s">
        <v>374</v>
      </c>
      <c r="G45" s="630">
        <f>G42+G36</f>
        <v>5323</v>
      </c>
      <c r="H45" s="631">
        <f>H42+H36</f>
        <v>8159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4" t="s">
        <v>978</v>
      </c>
      <c r="B47" s="724"/>
      <c r="C47" s="724"/>
      <c r="D47" s="724"/>
      <c r="E47" s="72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21">
        <f>pdeReportingDate</f>
        <v>43857</v>
      </c>
      <c r="C50" s="721"/>
      <c r="D50" s="721"/>
      <c r="E50" s="721"/>
      <c r="F50" s="721"/>
      <c r="G50" s="721"/>
      <c r="H50" s="72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2" t="str">
        <f>authorName</f>
        <v>Елена Атанасова</v>
      </c>
      <c r="C52" s="722"/>
      <c r="D52" s="722"/>
      <c r="E52" s="722"/>
      <c r="F52" s="722"/>
      <c r="G52" s="722"/>
      <c r="H52" s="72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3"/>
      <c r="C54" s="723"/>
      <c r="D54" s="723"/>
      <c r="E54" s="723"/>
      <c r="F54" s="723"/>
      <c r="G54" s="723"/>
      <c r="H54" s="723"/>
    </row>
    <row r="55" spans="1:8" ht="15.75" customHeight="1">
      <c r="A55" s="695"/>
      <c r="B55" s="720" t="s">
        <v>995</v>
      </c>
      <c r="C55" s="720"/>
      <c r="D55" s="720"/>
      <c r="E55" s="720"/>
      <c r="F55" s="574"/>
      <c r="G55" s="45"/>
      <c r="H55" s="42"/>
    </row>
    <row r="56" spans="1:8" ht="15.75" customHeight="1">
      <c r="A56" s="695"/>
      <c r="B56" s="720"/>
      <c r="C56" s="720"/>
      <c r="D56" s="720"/>
      <c r="E56" s="720"/>
      <c r="F56" s="574"/>
      <c r="G56" s="45"/>
      <c r="H56" s="42"/>
    </row>
    <row r="57" spans="1:8" ht="15.75" customHeight="1">
      <c r="A57" s="695"/>
      <c r="B57" s="720"/>
      <c r="C57" s="720"/>
      <c r="D57" s="720"/>
      <c r="E57" s="720"/>
      <c r="F57" s="574"/>
      <c r="G57" s="45"/>
      <c r="H57" s="42"/>
    </row>
    <row r="58" spans="1:8" ht="15.75" customHeight="1">
      <c r="A58" s="695"/>
      <c r="B58" s="720"/>
      <c r="C58" s="720"/>
      <c r="D58" s="720"/>
      <c r="E58" s="720"/>
      <c r="F58" s="574"/>
      <c r="G58" s="45"/>
      <c r="H58" s="42"/>
    </row>
    <row r="59" spans="1:8" ht="15.75">
      <c r="A59" s="695"/>
      <c r="B59" s="720"/>
      <c r="C59" s="720"/>
      <c r="D59" s="720"/>
      <c r="E59" s="720"/>
      <c r="F59" s="574"/>
      <c r="G59" s="45"/>
      <c r="H59" s="42"/>
    </row>
    <row r="60" spans="1:8" ht="15.75">
      <c r="A60" s="695"/>
      <c r="B60" s="720"/>
      <c r="C60" s="720"/>
      <c r="D60" s="720"/>
      <c r="E60" s="720"/>
      <c r="F60" s="574"/>
      <c r="G60" s="45"/>
      <c r="H60" s="42"/>
    </row>
    <row r="61" spans="1:8" ht="15.75">
      <c r="A61" s="695"/>
      <c r="B61" s="720"/>
      <c r="C61" s="720"/>
      <c r="D61" s="720"/>
      <c r="E61" s="72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03937007874015748" top="0" bottom="0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E20" sqref="E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4475</v>
      </c>
      <c r="D11" s="197">
        <v>7262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-2700</v>
      </c>
      <c r="D12" s="197">
        <v>-4280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-1447</v>
      </c>
      <c r="D14" s="197">
        <v>-2028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27</v>
      </c>
      <c r="D15" s="197">
        <v>101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10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7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335</v>
      </c>
      <c r="D21" s="659">
        <f>SUM(D11:D20)</f>
        <v>1053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-296</v>
      </c>
      <c r="D23" s="197">
        <v>-2360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-296</v>
      </c>
      <c r="D33" s="659">
        <f>SUM(D23:D32)</f>
        <v>-2360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2000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-133</v>
      </c>
      <c r="D38" s="197">
        <v>-339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-123</v>
      </c>
      <c r="D40" s="197">
        <v>-180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-13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-269</v>
      </c>
      <c r="D43" s="661">
        <f>SUM(D35:D42)</f>
        <v>1481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-230</v>
      </c>
      <c r="D44" s="307">
        <f>D43+D33+D21</f>
        <v>174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285</v>
      </c>
      <c r="D45" s="309">
        <v>111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285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55</v>
      </c>
      <c r="D47" s="298">
        <v>285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25" t="s">
        <v>974</v>
      </c>
      <c r="B51" s="725"/>
      <c r="C51" s="725"/>
      <c r="D51" s="72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21">
        <f>pdeReportingDate</f>
        <v>43857</v>
      </c>
      <c r="C54" s="721"/>
      <c r="D54" s="721"/>
      <c r="E54" s="721"/>
      <c r="F54" s="696"/>
      <c r="G54" s="696"/>
      <c r="H54" s="696"/>
      <c r="M54" s="98"/>
    </row>
    <row r="55" spans="1:13" s="42" customFormat="1" ht="15.75">
      <c r="A55" s="693"/>
      <c r="B55" s="721"/>
      <c r="C55" s="721"/>
      <c r="D55" s="721"/>
      <c r="E55" s="721"/>
      <c r="F55" s="52"/>
      <c r="G55" s="52"/>
      <c r="H55" s="52"/>
      <c r="M55" s="98"/>
    </row>
    <row r="56" spans="1:8" s="42" customFormat="1" ht="15.75">
      <c r="A56" s="694" t="s">
        <v>8</v>
      </c>
      <c r="B56" s="722" t="str">
        <f>authorName</f>
        <v>Елена Атанасова</v>
      </c>
      <c r="C56" s="722"/>
      <c r="D56" s="722"/>
      <c r="E56" s="722"/>
      <c r="F56" s="80"/>
      <c r="G56" s="80"/>
      <c r="H56" s="80"/>
    </row>
    <row r="57" spans="1:8" s="42" customFormat="1" ht="15.75">
      <c r="A57" s="694"/>
      <c r="B57" s="722"/>
      <c r="C57" s="722"/>
      <c r="D57" s="722"/>
      <c r="E57" s="722"/>
      <c r="F57" s="80"/>
      <c r="G57" s="80"/>
      <c r="H57" s="80"/>
    </row>
    <row r="58" spans="1:8" s="42" customFormat="1" ht="15.75">
      <c r="A58" s="694" t="s">
        <v>920</v>
      </c>
      <c r="B58" s="722"/>
      <c r="C58" s="722"/>
      <c r="D58" s="722"/>
      <c r="E58" s="722"/>
      <c r="F58" s="80"/>
      <c r="G58" s="80"/>
      <c r="H58" s="80"/>
    </row>
    <row r="59" spans="1:8" s="191" customFormat="1" ht="15.75" customHeight="1">
      <c r="A59" s="695"/>
      <c r="B59" s="720" t="s">
        <v>996</v>
      </c>
      <c r="C59" s="720"/>
      <c r="D59" s="720"/>
      <c r="E59" s="720"/>
      <c r="F59" s="574"/>
      <c r="G59" s="45"/>
      <c r="H59" s="42"/>
    </row>
    <row r="60" spans="1:8" ht="15.75">
      <c r="A60" s="695"/>
      <c r="B60" s="720"/>
      <c r="C60" s="720"/>
      <c r="D60" s="720"/>
      <c r="E60" s="720"/>
      <c r="F60" s="574"/>
      <c r="G60" s="45"/>
      <c r="H60" s="42"/>
    </row>
    <row r="61" spans="1:8" ht="15.75">
      <c r="A61" s="695"/>
      <c r="B61" s="720"/>
      <c r="C61" s="720"/>
      <c r="D61" s="720"/>
      <c r="E61" s="720"/>
      <c r="F61" s="574"/>
      <c r="G61" s="45"/>
      <c r="H61" s="42"/>
    </row>
    <row r="62" spans="1:8" ht="15.75">
      <c r="A62" s="695"/>
      <c r="B62" s="720"/>
      <c r="C62" s="720"/>
      <c r="D62" s="720"/>
      <c r="E62" s="720"/>
      <c r="F62" s="574"/>
      <c r="G62" s="45"/>
      <c r="H62" s="42"/>
    </row>
    <row r="63" spans="1:8" ht="15.75">
      <c r="A63" s="695"/>
      <c r="B63" s="720"/>
      <c r="C63" s="720"/>
      <c r="D63" s="720"/>
      <c r="E63" s="720"/>
      <c r="F63" s="574"/>
      <c r="G63" s="45"/>
      <c r="H63" s="42"/>
    </row>
    <row r="64" spans="1:8" ht="15.75">
      <c r="A64" s="695"/>
      <c r="B64" s="720"/>
      <c r="C64" s="720"/>
      <c r="D64" s="720"/>
      <c r="E64" s="720"/>
      <c r="F64" s="574"/>
      <c r="G64" s="45"/>
      <c r="H64" s="42"/>
    </row>
    <row r="65" spans="1:8" ht="15.75">
      <c r="A65" s="695"/>
      <c r="B65" s="720"/>
      <c r="C65" s="720"/>
      <c r="D65" s="720"/>
      <c r="E65" s="72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6" t="s">
        <v>453</v>
      </c>
      <c r="B8" s="729" t="s">
        <v>454</v>
      </c>
      <c r="C8" s="73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32" t="s">
        <v>460</v>
      </c>
      <c r="L8" s="732" t="s">
        <v>461</v>
      </c>
      <c r="M8" s="531"/>
      <c r="N8" s="532"/>
    </row>
    <row r="9" spans="1:14" s="533" customFormat="1" ht="31.5">
      <c r="A9" s="727"/>
      <c r="B9" s="730"/>
      <c r="C9" s="733"/>
      <c r="D9" s="736" t="s">
        <v>826</v>
      </c>
      <c r="E9" s="736" t="s">
        <v>456</v>
      </c>
      <c r="F9" s="535" t="s">
        <v>457</v>
      </c>
      <c r="G9" s="535"/>
      <c r="H9" s="535"/>
      <c r="I9" s="735" t="s">
        <v>458</v>
      </c>
      <c r="J9" s="735" t="s">
        <v>459</v>
      </c>
      <c r="K9" s="733"/>
      <c r="L9" s="733"/>
      <c r="M9" s="536" t="s">
        <v>825</v>
      </c>
      <c r="N9" s="532"/>
    </row>
    <row r="10" spans="1:14" s="533" customFormat="1" ht="31.5">
      <c r="A10" s="728"/>
      <c r="B10" s="731"/>
      <c r="C10" s="734"/>
      <c r="D10" s="736"/>
      <c r="E10" s="736"/>
      <c r="F10" s="534" t="s">
        <v>462</v>
      </c>
      <c r="G10" s="534" t="s">
        <v>463</v>
      </c>
      <c r="H10" s="534" t="s">
        <v>464</v>
      </c>
      <c r="I10" s="734"/>
      <c r="J10" s="734"/>
      <c r="K10" s="734"/>
      <c r="L10" s="73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5087</v>
      </c>
      <c r="F13" s="584">
        <f>'1-Баланс'!H23</f>
        <v>30467</v>
      </c>
      <c r="G13" s="584">
        <f>'1-Баланс'!H24</f>
        <v>0</v>
      </c>
      <c r="H13" s="585">
        <f>'1-Баланс'!H25</f>
        <v>200</v>
      </c>
      <c r="I13" s="584">
        <f>'1-Баланс'!H29+'1-Баланс'!H32</f>
        <v>0</v>
      </c>
      <c r="J13" s="584">
        <f>'1-Баланс'!H30+'1-Баланс'!H33</f>
        <v>-805</v>
      </c>
      <c r="K13" s="585"/>
      <c r="L13" s="584">
        <f>SUM(C13:K13)</f>
        <v>40949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6000</v>
      </c>
      <c r="D17" s="653">
        <f aca="true" t="shared" si="2" ref="D17:M17">D13+D14</f>
        <v>0</v>
      </c>
      <c r="E17" s="653">
        <f t="shared" si="2"/>
        <v>5087</v>
      </c>
      <c r="F17" s="653">
        <f t="shared" si="2"/>
        <v>30467</v>
      </c>
      <c r="G17" s="653">
        <f t="shared" si="2"/>
        <v>0</v>
      </c>
      <c r="H17" s="653">
        <f t="shared" si="2"/>
        <v>200</v>
      </c>
      <c r="I17" s="653">
        <f t="shared" si="2"/>
        <v>0</v>
      </c>
      <c r="J17" s="653">
        <f t="shared" si="2"/>
        <v>-805</v>
      </c>
      <c r="K17" s="653">
        <f t="shared" si="2"/>
        <v>0</v>
      </c>
      <c r="L17" s="584">
        <f t="shared" si="1"/>
        <v>40949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-788</v>
      </c>
      <c r="K18" s="585"/>
      <c r="L18" s="584">
        <f t="shared" si="1"/>
        <v>-788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6000</v>
      </c>
      <c r="D31" s="653">
        <f aca="true" t="shared" si="6" ref="D31:M31">D19+D22+D23+D26+D30+D29+D17+D18</f>
        <v>0</v>
      </c>
      <c r="E31" s="653">
        <f t="shared" si="6"/>
        <v>5087</v>
      </c>
      <c r="F31" s="653">
        <f t="shared" si="6"/>
        <v>30467</v>
      </c>
      <c r="G31" s="653">
        <f t="shared" si="6"/>
        <v>0</v>
      </c>
      <c r="H31" s="653">
        <f t="shared" si="6"/>
        <v>200</v>
      </c>
      <c r="I31" s="653">
        <f t="shared" si="6"/>
        <v>0</v>
      </c>
      <c r="J31" s="653">
        <f t="shared" si="6"/>
        <v>-1593</v>
      </c>
      <c r="K31" s="653">
        <f t="shared" si="6"/>
        <v>0</v>
      </c>
      <c r="L31" s="584">
        <f t="shared" si="1"/>
        <v>40161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5087</v>
      </c>
      <c r="F34" s="587">
        <f t="shared" si="7"/>
        <v>30467</v>
      </c>
      <c r="G34" s="587">
        <f t="shared" si="7"/>
        <v>0</v>
      </c>
      <c r="H34" s="587">
        <f t="shared" si="7"/>
        <v>200</v>
      </c>
      <c r="I34" s="587">
        <f t="shared" si="7"/>
        <v>0</v>
      </c>
      <c r="J34" s="587">
        <f t="shared" si="7"/>
        <v>-1593</v>
      </c>
      <c r="K34" s="587">
        <f t="shared" si="7"/>
        <v>0</v>
      </c>
      <c r="L34" s="651">
        <f t="shared" si="1"/>
        <v>40161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21">
        <f>pdeReportingDate</f>
        <v>43857</v>
      </c>
      <c r="C38" s="721"/>
      <c r="D38" s="721"/>
      <c r="E38" s="721"/>
      <c r="F38" s="721"/>
      <c r="G38" s="721"/>
      <c r="H38" s="72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2" t="str">
        <f>authorName</f>
        <v>Елена Атанасова</v>
      </c>
      <c r="C40" s="722"/>
      <c r="D40" s="722"/>
      <c r="E40" s="722"/>
      <c r="F40" s="722"/>
      <c r="G40" s="722"/>
      <c r="H40" s="72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3"/>
      <c r="C42" s="723"/>
      <c r="D42" s="723"/>
      <c r="E42" s="723"/>
      <c r="F42" s="723"/>
      <c r="G42" s="723"/>
      <c r="H42" s="723"/>
      <c r="M42" s="169"/>
    </row>
    <row r="43" spans="1:13" ht="15.75" customHeight="1">
      <c r="A43" s="695"/>
      <c r="B43" s="720" t="s">
        <v>996</v>
      </c>
      <c r="C43" s="720"/>
      <c r="D43" s="720"/>
      <c r="E43" s="720"/>
      <c r="F43" s="574"/>
      <c r="G43" s="45"/>
      <c r="H43" s="42"/>
      <c r="M43" s="169"/>
    </row>
    <row r="44" spans="1:13" ht="15.75">
      <c r="A44" s="695"/>
      <c r="B44" s="720" t="s">
        <v>979</v>
      </c>
      <c r="C44" s="720"/>
      <c r="D44" s="720"/>
      <c r="E44" s="720"/>
      <c r="F44" s="574"/>
      <c r="G44" s="45"/>
      <c r="H44" s="42"/>
      <c r="M44" s="169"/>
    </row>
    <row r="45" spans="1:13" ht="15.75">
      <c r="A45" s="695"/>
      <c r="B45" s="720" t="s">
        <v>979</v>
      </c>
      <c r="C45" s="720"/>
      <c r="D45" s="720"/>
      <c r="E45" s="720"/>
      <c r="F45" s="574"/>
      <c r="G45" s="45"/>
      <c r="H45" s="42"/>
      <c r="M45" s="169"/>
    </row>
    <row r="46" spans="1:13" ht="15.75">
      <c r="A46" s="695"/>
      <c r="B46" s="720" t="s">
        <v>979</v>
      </c>
      <c r="C46" s="720"/>
      <c r="D46" s="720"/>
      <c r="E46" s="720"/>
      <c r="F46" s="574"/>
      <c r="G46" s="45"/>
      <c r="H46" s="42"/>
      <c r="M46" s="169"/>
    </row>
    <row r="47" spans="1:13" ht="15.75">
      <c r="A47" s="695"/>
      <c r="B47" s="720"/>
      <c r="C47" s="720"/>
      <c r="D47" s="720"/>
      <c r="E47" s="720"/>
      <c r="F47" s="574"/>
      <c r="G47" s="45"/>
      <c r="H47" s="42"/>
      <c r="M47" s="169"/>
    </row>
    <row r="48" spans="1:13" ht="15.75">
      <c r="A48" s="695"/>
      <c r="B48" s="720"/>
      <c r="C48" s="720"/>
      <c r="D48" s="720"/>
      <c r="E48" s="720"/>
      <c r="F48" s="574"/>
      <c r="G48" s="45"/>
      <c r="H48" s="42"/>
      <c r="M48" s="169"/>
    </row>
    <row r="49" spans="1:13" ht="15.75">
      <c r="A49" s="695"/>
      <c r="B49" s="720"/>
      <c r="C49" s="720"/>
      <c r="D49" s="720"/>
      <c r="E49" s="72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L8:L10"/>
    <mergeCell ref="D9:D10"/>
    <mergeCell ref="E9:E10"/>
    <mergeCell ref="J9:J10"/>
    <mergeCell ref="K8:K10"/>
    <mergeCell ref="B46:E46"/>
    <mergeCell ref="B47:E47"/>
    <mergeCell ref="B48:E48"/>
    <mergeCell ref="B49:E49"/>
    <mergeCell ref="B44:E44"/>
    <mergeCell ref="B45:E45"/>
    <mergeCell ref="B40:H40"/>
    <mergeCell ref="B42:H42"/>
    <mergeCell ref="B43:E43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21">
        <f>pdeReportingDate</f>
        <v>43857</v>
      </c>
      <c r="C151" s="721"/>
      <c r="D151" s="721"/>
      <c r="E151" s="721"/>
      <c r="F151" s="721"/>
      <c r="G151" s="721"/>
      <c r="H151" s="72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2" t="str">
        <f>authorName</f>
        <v>Елена Атанасова</v>
      </c>
      <c r="C153" s="722"/>
      <c r="D153" s="722"/>
      <c r="E153" s="722"/>
      <c r="F153" s="722"/>
      <c r="G153" s="722"/>
      <c r="H153" s="72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3"/>
      <c r="C155" s="723"/>
      <c r="D155" s="723"/>
      <c r="E155" s="723"/>
      <c r="F155" s="723"/>
      <c r="G155" s="723"/>
      <c r="H155" s="723"/>
    </row>
    <row r="156" spans="1:8" ht="15.75" customHeight="1">
      <c r="A156" s="695"/>
      <c r="B156" s="720" t="s">
        <v>996</v>
      </c>
      <c r="C156" s="720"/>
      <c r="D156" s="720"/>
      <c r="E156" s="720"/>
      <c r="F156" s="574"/>
      <c r="G156" s="45"/>
      <c r="H156" s="42"/>
    </row>
    <row r="157" spans="1:8" ht="15.75">
      <c r="A157" s="695"/>
      <c r="B157" s="720"/>
      <c r="C157" s="720"/>
      <c r="D157" s="720"/>
      <c r="E157" s="720"/>
      <c r="F157" s="574"/>
      <c r="G157" s="45"/>
      <c r="H157" s="42"/>
    </row>
    <row r="158" spans="1:8" ht="15.75">
      <c r="A158" s="695"/>
      <c r="B158" s="720"/>
      <c r="C158" s="720"/>
      <c r="D158" s="720"/>
      <c r="E158" s="720"/>
      <c r="F158" s="574"/>
      <c r="G158" s="45"/>
      <c r="H158" s="42"/>
    </row>
    <row r="159" spans="1:8" ht="15.75">
      <c r="A159" s="695"/>
      <c r="B159" s="720"/>
      <c r="C159" s="720"/>
      <c r="D159" s="720"/>
      <c r="E159" s="720"/>
      <c r="F159" s="574"/>
      <c r="G159" s="45"/>
      <c r="H159" s="42"/>
    </row>
    <row r="160" spans="1:8" ht="15.75">
      <c r="A160" s="695"/>
      <c r="B160" s="720"/>
      <c r="C160" s="720"/>
      <c r="D160" s="720"/>
      <c r="E160" s="720"/>
      <c r="F160" s="574"/>
      <c r="G160" s="45"/>
      <c r="H160" s="42"/>
    </row>
    <row r="161" spans="1:8" ht="15.75">
      <c r="A161" s="695"/>
      <c r="B161" s="720"/>
      <c r="C161" s="720"/>
      <c r="D161" s="720"/>
      <c r="E161" s="720"/>
      <c r="F161" s="574"/>
      <c r="G161" s="45"/>
      <c r="H161" s="42"/>
    </row>
    <row r="162" spans="1:8" ht="15.75">
      <c r="A162" s="695"/>
      <c r="B162" s="720"/>
      <c r="C162" s="720"/>
      <c r="D162" s="720"/>
      <c r="E162" s="720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90" zoomScaleNormal="85" zoomScaleSheetLayoutView="90" zoomScalePageLayoutView="0" workbookViewId="0" topLeftCell="D13">
      <selection activeCell="R27" sqref="R27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7" width="10.7109375" style="39" customWidth="1"/>
    <col min="8" max="8" width="8.7109375" style="39" customWidth="1"/>
    <col min="9" max="9" width="8.8515625" style="39" customWidth="1"/>
    <col min="10" max="10" width="13.7109375" style="39" customWidth="1"/>
    <col min="11" max="14" width="10.7109375" style="39" customWidth="1"/>
    <col min="15" max="15" width="10.140625" style="39" customWidth="1"/>
    <col min="16" max="16" width="8.0039062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5" t="s">
        <v>453</v>
      </c>
      <c r="B7" s="716"/>
      <c r="C7" s="71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7" t="s">
        <v>513</v>
      </c>
      <c r="R7" s="739" t="s">
        <v>514</v>
      </c>
    </row>
    <row r="8" spans="1:18" s="128" customFormat="1" ht="66.75" customHeight="1">
      <c r="A8" s="717"/>
      <c r="B8" s="718"/>
      <c r="C8" s="74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8"/>
      <c r="R8" s="71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11694</v>
      </c>
      <c r="E11" s="328"/>
      <c r="F11" s="328"/>
      <c r="G11" s="329">
        <f>D11+E11-F11</f>
        <v>11694</v>
      </c>
      <c r="H11" s="328"/>
      <c r="I11" s="328"/>
      <c r="J11" s="329">
        <f>G11+H11-I11</f>
        <v>11694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6">J11-Q11</f>
        <v>11694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31749</v>
      </c>
      <c r="E12" s="328">
        <v>13</v>
      </c>
      <c r="F12" s="328"/>
      <c r="G12" s="329">
        <f aca="true" t="shared" si="2" ref="G12:G41">D12+E12-F12</f>
        <v>31762</v>
      </c>
      <c r="H12" s="328"/>
      <c r="I12" s="328"/>
      <c r="J12" s="329">
        <f aca="true" t="shared" si="3" ref="J12:J41">G12+H12-I12</f>
        <v>31762</v>
      </c>
      <c r="K12" s="328">
        <v>2699</v>
      </c>
      <c r="L12" s="328">
        <v>658</v>
      </c>
      <c r="M12" s="328"/>
      <c r="N12" s="329">
        <f aca="true" t="shared" si="4" ref="N12:N41">K12+L12-M12</f>
        <v>3357</v>
      </c>
      <c r="O12" s="328"/>
      <c r="P12" s="328"/>
      <c r="Q12" s="329">
        <f t="shared" si="0"/>
        <v>3357</v>
      </c>
      <c r="R12" s="340">
        <f t="shared" si="1"/>
        <v>28405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8681</v>
      </c>
      <c r="E14" s="328">
        <v>124</v>
      </c>
      <c r="F14" s="328"/>
      <c r="G14" s="329">
        <f t="shared" si="2"/>
        <v>8805</v>
      </c>
      <c r="H14" s="328"/>
      <c r="I14" s="328"/>
      <c r="J14" s="329">
        <f t="shared" si="3"/>
        <v>8805</v>
      </c>
      <c r="K14" s="328">
        <v>2701</v>
      </c>
      <c r="L14" s="328">
        <v>407</v>
      </c>
      <c r="M14" s="328"/>
      <c r="N14" s="329">
        <f t="shared" si="4"/>
        <v>3108</v>
      </c>
      <c r="O14" s="328"/>
      <c r="P14" s="328"/>
      <c r="Q14" s="329">
        <f t="shared" si="0"/>
        <v>3108</v>
      </c>
      <c r="R14" s="340">
        <f t="shared" si="1"/>
        <v>5697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139</v>
      </c>
      <c r="E15" s="328">
        <v>2</v>
      </c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103</v>
      </c>
      <c r="L15" s="328">
        <v>6</v>
      </c>
      <c r="M15" s="328"/>
      <c r="N15" s="329">
        <f t="shared" si="4"/>
        <v>109</v>
      </c>
      <c r="O15" s="328"/>
      <c r="P15" s="328"/>
      <c r="Q15" s="329">
        <f t="shared" si="0"/>
        <v>109</v>
      </c>
      <c r="R15" s="340">
        <f t="shared" si="1"/>
        <v>32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2831</v>
      </c>
      <c r="E16" s="328">
        <v>30</v>
      </c>
      <c r="F16" s="328">
        <v>14</v>
      </c>
      <c r="G16" s="329">
        <f t="shared" si="2"/>
        <v>2847</v>
      </c>
      <c r="H16" s="328"/>
      <c r="I16" s="328"/>
      <c r="J16" s="329">
        <f t="shared" si="3"/>
        <v>2847</v>
      </c>
      <c r="K16" s="328">
        <v>1128</v>
      </c>
      <c r="L16" s="328">
        <v>299</v>
      </c>
      <c r="M16" s="328">
        <v>14</v>
      </c>
      <c r="N16" s="329">
        <f t="shared" si="4"/>
        <v>1413</v>
      </c>
      <c r="O16" s="328"/>
      <c r="P16" s="328"/>
      <c r="Q16" s="329">
        <f t="shared" si="0"/>
        <v>1413</v>
      </c>
      <c r="R16" s="340">
        <f t="shared" si="1"/>
        <v>1434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863</v>
      </c>
      <c r="E17" s="328">
        <f>325+84-9</f>
        <v>400</v>
      </c>
      <c r="F17" s="328">
        <f>318+164-9-2</f>
        <v>471</v>
      </c>
      <c r="G17" s="329">
        <f t="shared" si="2"/>
        <v>792</v>
      </c>
      <c r="H17" s="328"/>
      <c r="I17" s="328"/>
      <c r="J17" s="329">
        <f t="shared" si="3"/>
        <v>792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792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55957</v>
      </c>
      <c r="E19" s="330">
        <f>SUM(E11:E18)</f>
        <v>569</v>
      </c>
      <c r="F19" s="330">
        <f>SUM(F11:F18)</f>
        <v>485</v>
      </c>
      <c r="G19" s="329">
        <f t="shared" si="2"/>
        <v>56041</v>
      </c>
      <c r="H19" s="330">
        <f>SUM(H11:H18)</f>
        <v>0</v>
      </c>
      <c r="I19" s="330">
        <f>SUM(I11:I18)</f>
        <v>0</v>
      </c>
      <c r="J19" s="329">
        <f t="shared" si="3"/>
        <v>56041</v>
      </c>
      <c r="K19" s="330">
        <f>SUM(K11:K18)</f>
        <v>6631</v>
      </c>
      <c r="L19" s="330">
        <f>SUM(L11:L18)</f>
        <v>1370</v>
      </c>
      <c r="M19" s="330">
        <f>SUM(M11:M18)</f>
        <v>14</v>
      </c>
      <c r="N19" s="329">
        <f t="shared" si="4"/>
        <v>7987</v>
      </c>
      <c r="O19" s="330">
        <f>SUM(O11:O18)</f>
        <v>0</v>
      </c>
      <c r="P19" s="330">
        <f>SUM(P11:P18)</f>
        <v>0</v>
      </c>
      <c r="Q19" s="329">
        <f t="shared" si="0"/>
        <v>7987</v>
      </c>
      <c r="R19" s="340">
        <f t="shared" si="1"/>
        <v>48054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28</v>
      </c>
      <c r="E21" s="328"/>
      <c r="F21" s="328"/>
      <c r="G21" s="329">
        <f t="shared" si="2"/>
        <v>28</v>
      </c>
      <c r="H21" s="328"/>
      <c r="I21" s="328"/>
      <c r="J21" s="329">
        <f t="shared" si="3"/>
        <v>28</v>
      </c>
      <c r="K21" s="328">
        <v>11</v>
      </c>
      <c r="L21" s="328">
        <v>1</v>
      </c>
      <c r="M21" s="328"/>
      <c r="N21" s="329">
        <f t="shared" si="4"/>
        <v>12</v>
      </c>
      <c r="O21" s="328"/>
      <c r="P21" s="328"/>
      <c r="Q21" s="329">
        <f t="shared" si="0"/>
        <v>12</v>
      </c>
      <c r="R21" s="340">
        <f t="shared" si="1"/>
        <v>16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>
        <v>19</v>
      </c>
      <c r="F24" s="328"/>
      <c r="G24" s="329">
        <f t="shared" si="2"/>
        <v>19</v>
      </c>
      <c r="H24" s="328"/>
      <c r="I24" s="328"/>
      <c r="J24" s="329">
        <f t="shared" si="3"/>
        <v>19</v>
      </c>
      <c r="K24" s="328"/>
      <c r="L24" s="328">
        <v>2</v>
      </c>
      <c r="M24" s="328"/>
      <c r="N24" s="329">
        <f t="shared" si="4"/>
        <v>2</v>
      </c>
      <c r="O24" s="328"/>
      <c r="P24" s="328"/>
      <c r="Q24" s="329">
        <f t="shared" si="0"/>
        <v>2</v>
      </c>
      <c r="R24" s="340">
        <f t="shared" si="1"/>
        <v>17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436</v>
      </c>
      <c r="E26" s="328">
        <v>91</v>
      </c>
      <c r="F26" s="328"/>
      <c r="G26" s="329">
        <f t="shared" si="2"/>
        <v>527</v>
      </c>
      <c r="H26" s="328"/>
      <c r="I26" s="328"/>
      <c r="J26" s="329">
        <f t="shared" si="3"/>
        <v>527</v>
      </c>
      <c r="K26" s="328">
        <v>11</v>
      </c>
      <c r="L26" s="328">
        <v>20</v>
      </c>
      <c r="M26" s="328"/>
      <c r="N26" s="329">
        <f t="shared" si="4"/>
        <v>31</v>
      </c>
      <c r="O26" s="328"/>
      <c r="P26" s="328"/>
      <c r="Q26" s="329">
        <f t="shared" si="0"/>
        <v>31</v>
      </c>
      <c r="R26" s="340">
        <f t="shared" si="1"/>
        <v>496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436</v>
      </c>
      <c r="E27" s="332">
        <f aca="true" t="shared" si="5" ref="E27:P27">SUM(E23:E26)</f>
        <v>110</v>
      </c>
      <c r="F27" s="332">
        <f t="shared" si="5"/>
        <v>0</v>
      </c>
      <c r="G27" s="333">
        <f>D27+E27-F27</f>
        <v>546</v>
      </c>
      <c r="H27" s="332">
        <f t="shared" si="5"/>
        <v>0</v>
      </c>
      <c r="I27" s="332">
        <f t="shared" si="5"/>
        <v>0</v>
      </c>
      <c r="J27" s="333">
        <f>G27+H27-I27</f>
        <v>546</v>
      </c>
      <c r="K27" s="332">
        <f t="shared" si="5"/>
        <v>11</v>
      </c>
      <c r="L27" s="332">
        <f t="shared" si="5"/>
        <v>22</v>
      </c>
      <c r="M27" s="332">
        <f t="shared" si="5"/>
        <v>0</v>
      </c>
      <c r="N27" s="333">
        <f t="shared" si="4"/>
        <v>33</v>
      </c>
      <c r="O27" s="332">
        <f t="shared" si="5"/>
        <v>0</v>
      </c>
      <c r="P27" s="332">
        <f t="shared" si="5"/>
        <v>0</v>
      </c>
      <c r="Q27" s="333">
        <f t="shared" si="0"/>
        <v>33</v>
      </c>
      <c r="R27" s="343">
        <f>J27-Q27</f>
        <v>513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56421</v>
      </c>
      <c r="E42" s="349">
        <f>E19+E20+E21+E27+E40+E41</f>
        <v>679</v>
      </c>
      <c r="F42" s="349">
        <f aca="true" t="shared" si="11" ref="F42:R42">F19+F20+F21+F27+F40+F41</f>
        <v>485</v>
      </c>
      <c r="G42" s="349">
        <f t="shared" si="11"/>
        <v>56615</v>
      </c>
      <c r="H42" s="349">
        <f t="shared" si="11"/>
        <v>0</v>
      </c>
      <c r="I42" s="349">
        <f t="shared" si="11"/>
        <v>0</v>
      </c>
      <c r="J42" s="349">
        <f t="shared" si="11"/>
        <v>56615</v>
      </c>
      <c r="K42" s="349">
        <f t="shared" si="11"/>
        <v>6653</v>
      </c>
      <c r="L42" s="349">
        <f t="shared" si="11"/>
        <v>1393</v>
      </c>
      <c r="M42" s="349">
        <f t="shared" si="11"/>
        <v>14</v>
      </c>
      <c r="N42" s="349">
        <f t="shared" si="11"/>
        <v>8032</v>
      </c>
      <c r="O42" s="349">
        <f t="shared" si="11"/>
        <v>0</v>
      </c>
      <c r="P42" s="349">
        <f t="shared" si="11"/>
        <v>0</v>
      </c>
      <c r="Q42" s="349">
        <f t="shared" si="11"/>
        <v>8032</v>
      </c>
      <c r="R42" s="350">
        <f t="shared" si="11"/>
        <v>48583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21">
        <f>pdeReportingDate</f>
        <v>43857</v>
      </c>
      <c r="D45" s="721"/>
      <c r="E45" s="721"/>
      <c r="F45" s="721"/>
      <c r="G45" s="721"/>
      <c r="H45" s="721"/>
      <c r="I45" s="72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22" t="str">
        <f>authorName</f>
        <v>Елена Атанасова</v>
      </c>
      <c r="D47" s="722"/>
      <c r="E47" s="722"/>
      <c r="F47" s="722"/>
      <c r="G47" s="722"/>
      <c r="H47" s="722"/>
      <c r="I47" s="72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23"/>
      <c r="D49" s="723"/>
      <c r="E49" s="723"/>
      <c r="F49" s="723"/>
      <c r="G49" s="723"/>
      <c r="H49" s="723"/>
      <c r="I49" s="723"/>
    </row>
    <row r="50" spans="2:9" ht="15.75" customHeight="1">
      <c r="B50" s="695"/>
      <c r="C50" s="720" t="s">
        <v>996</v>
      </c>
      <c r="D50" s="720"/>
      <c r="E50" s="720"/>
      <c r="F50" s="720"/>
      <c r="G50" s="574"/>
      <c r="H50" s="45"/>
      <c r="I50" s="42"/>
    </row>
    <row r="51" spans="2:9" ht="15.75">
      <c r="B51" s="695"/>
      <c r="C51" s="720" t="s">
        <v>979</v>
      </c>
      <c r="D51" s="720"/>
      <c r="E51" s="720"/>
      <c r="F51" s="720"/>
      <c r="G51" s="574"/>
      <c r="H51" s="45"/>
      <c r="I51" s="42"/>
    </row>
    <row r="52" spans="2:9" ht="15.75">
      <c r="B52" s="695"/>
      <c r="C52" s="720" t="s">
        <v>979</v>
      </c>
      <c r="D52" s="720"/>
      <c r="E52" s="720"/>
      <c r="F52" s="720"/>
      <c r="G52" s="574"/>
      <c r="H52" s="45"/>
      <c r="I52" s="42"/>
    </row>
    <row r="53" spans="2:9" ht="15.75">
      <c r="B53" s="695"/>
      <c r="C53" s="720" t="s">
        <v>979</v>
      </c>
      <c r="D53" s="720"/>
      <c r="E53" s="720"/>
      <c r="F53" s="720"/>
      <c r="G53" s="574"/>
      <c r="H53" s="45"/>
      <c r="I53" s="42"/>
    </row>
    <row r="54" spans="2:9" ht="15.75">
      <c r="B54" s="695"/>
      <c r="C54" s="720"/>
      <c r="D54" s="720"/>
      <c r="E54" s="720"/>
      <c r="F54" s="720"/>
      <c r="G54" s="574"/>
      <c r="H54" s="45"/>
      <c r="I54" s="42"/>
    </row>
    <row r="55" spans="2:9" ht="15.75">
      <c r="B55" s="695"/>
      <c r="C55" s="720"/>
      <c r="D55" s="720"/>
      <c r="E55" s="720"/>
      <c r="F55" s="720"/>
      <c r="G55" s="574"/>
      <c r="H55" s="45"/>
      <c r="I55" s="42"/>
    </row>
    <row r="56" spans="2:9" ht="15.75">
      <c r="B56" s="695"/>
      <c r="C56" s="720"/>
      <c r="D56" s="720"/>
      <c r="E56" s="720"/>
      <c r="F56" s="72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" right="0" top="0.5511811023622047" bottom="0" header="0.1574803149606299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55">
      <selection activeCell="G59" sqref="G5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3" t="s">
        <v>453</v>
      </c>
      <c r="B8" s="745" t="s">
        <v>11</v>
      </c>
      <c r="C8" s="741" t="s">
        <v>587</v>
      </c>
      <c r="D8" s="365" t="s">
        <v>588</v>
      </c>
      <c r="E8" s="366"/>
      <c r="F8" s="127"/>
    </row>
    <row r="9" spans="1:6" s="128" customFormat="1" ht="15.75">
      <c r="A9" s="744"/>
      <c r="B9" s="746"/>
      <c r="C9" s="74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30</v>
      </c>
      <c r="D31" s="368">
        <v>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13</v>
      </c>
      <c r="D34" s="368">
        <v>13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</v>
      </c>
      <c r="D45" s="438">
        <f>D26+D30+D31+D33+D32+D34+D35+D40</f>
        <v>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</v>
      </c>
      <c r="D46" s="444">
        <f>D45+D23+D21+D11</f>
        <v>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3" t="s">
        <v>453</v>
      </c>
      <c r="B50" s="745" t="s">
        <v>11</v>
      </c>
      <c r="C50" s="747" t="s">
        <v>658</v>
      </c>
      <c r="D50" s="365" t="s">
        <v>659</v>
      </c>
      <c r="E50" s="365"/>
      <c r="F50" s="749" t="s">
        <v>660</v>
      </c>
    </row>
    <row r="51" spans="1:6" s="128" customFormat="1" ht="18" customHeight="1">
      <c r="A51" s="744"/>
      <c r="B51" s="746"/>
      <c r="C51" s="748"/>
      <c r="D51" s="130" t="s">
        <v>589</v>
      </c>
      <c r="E51" s="130" t="s">
        <v>590</v>
      </c>
      <c r="F51" s="75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1010</v>
      </c>
      <c r="D54" s="138">
        <f>SUM(D55:D57)</f>
        <v>0</v>
      </c>
      <c r="E54" s="136">
        <f>C54-D54</f>
        <v>1010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1010</v>
      </c>
      <c r="D57" s="197"/>
      <c r="E57" s="136">
        <f t="shared" si="1"/>
        <v>1010</v>
      </c>
      <c r="F57" s="196"/>
    </row>
    <row r="58" spans="1:6" ht="31.5">
      <c r="A58" s="370" t="s">
        <v>669</v>
      </c>
      <c r="B58" s="135" t="s">
        <v>670</v>
      </c>
      <c r="C58" s="138">
        <f>C59+C61</f>
        <v>3867</v>
      </c>
      <c r="D58" s="138">
        <f>D59+D61</f>
        <v>0</v>
      </c>
      <c r="E58" s="136">
        <f t="shared" si="1"/>
        <v>3867</v>
      </c>
      <c r="F58" s="398">
        <f>F59+F61</f>
        <v>4493</v>
      </c>
    </row>
    <row r="59" spans="1:6" ht="15.75">
      <c r="A59" s="370" t="s">
        <v>671</v>
      </c>
      <c r="B59" s="135" t="s">
        <v>672</v>
      </c>
      <c r="C59" s="197">
        <v>3867</v>
      </c>
      <c r="D59" s="197"/>
      <c r="E59" s="136">
        <f t="shared" si="1"/>
        <v>3867</v>
      </c>
      <c r="F59" s="196">
        <v>4493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27</v>
      </c>
      <c r="D66" s="197"/>
      <c r="E66" s="136">
        <f t="shared" si="1"/>
        <v>27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4904</v>
      </c>
      <c r="D68" s="435">
        <f>D54+D58+D63+D64+D65+D66</f>
        <v>0</v>
      </c>
      <c r="E68" s="436">
        <f t="shared" si="1"/>
        <v>4904</v>
      </c>
      <c r="F68" s="437">
        <f>F54+F58+F63+F64+F65+F66</f>
        <v>4493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738</v>
      </c>
      <c r="D70" s="197"/>
      <c r="E70" s="136">
        <f t="shared" si="1"/>
        <v>738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286</v>
      </c>
      <c r="D73" s="137">
        <f>SUM(D74:D76)</f>
        <v>286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286</v>
      </c>
      <c r="D76" s="197">
        <v>286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1142</v>
      </c>
      <c r="D82" s="138">
        <f>SUM(D83:D86)</f>
        <v>1142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f>43+1099</f>
        <v>1142</v>
      </c>
      <c r="D85" s="197">
        <v>1142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1597</v>
      </c>
      <c r="D87" s="134">
        <f>SUM(D88:D92)+D96</f>
        <v>1597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459</v>
      </c>
      <c r="D89" s="197">
        <v>459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1092</v>
      </c>
      <c r="D90" s="197">
        <v>1092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3029</v>
      </c>
      <c r="D98" s="433">
        <f>D87+D82+D77+D73+D97</f>
        <v>3029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8671</v>
      </c>
      <c r="D99" s="427">
        <f>D98+D70+D68</f>
        <v>3029</v>
      </c>
      <c r="E99" s="427">
        <f>E98+E70+E68</f>
        <v>5642</v>
      </c>
      <c r="F99" s="428">
        <f>F98+F70+F68</f>
        <v>4493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853</v>
      </c>
      <c r="D106" s="280"/>
      <c r="E106" s="280">
        <v>6</v>
      </c>
      <c r="F106" s="423">
        <f>C106+D106-E106</f>
        <v>847</v>
      </c>
    </row>
    <row r="107" spans="1:6" ht="16.5" thickBot="1">
      <c r="A107" s="418" t="s">
        <v>752</v>
      </c>
      <c r="B107" s="424" t="s">
        <v>753</v>
      </c>
      <c r="C107" s="425">
        <f>SUM(C104:C106)</f>
        <v>853</v>
      </c>
      <c r="D107" s="425">
        <f>SUM(D104:D106)</f>
        <v>0</v>
      </c>
      <c r="E107" s="425">
        <f>SUM(E104:E106)</f>
        <v>6</v>
      </c>
      <c r="F107" s="426">
        <f>SUM(F104:F106)</f>
        <v>847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1" t="s">
        <v>841</v>
      </c>
      <c r="B109" s="751"/>
      <c r="C109" s="751"/>
      <c r="D109" s="751"/>
      <c r="E109" s="751"/>
      <c r="F109" s="75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21">
        <f>pdeReportingDate</f>
        <v>43857</v>
      </c>
      <c r="C111" s="721"/>
      <c r="D111" s="721"/>
      <c r="E111" s="721"/>
      <c r="F111" s="721"/>
      <c r="G111" s="52"/>
      <c r="H111" s="52"/>
    </row>
    <row r="112" spans="1:8" ht="15.75">
      <c r="A112" s="693"/>
      <c r="B112" s="721"/>
      <c r="C112" s="721"/>
      <c r="D112" s="721"/>
      <c r="E112" s="721"/>
      <c r="F112" s="721"/>
      <c r="G112" s="52"/>
      <c r="H112" s="52"/>
    </row>
    <row r="113" spans="1:8" ht="15.75">
      <c r="A113" s="694" t="s">
        <v>8</v>
      </c>
      <c r="B113" s="722" t="str">
        <f>authorName</f>
        <v>Елена Атанасова</v>
      </c>
      <c r="C113" s="722"/>
      <c r="D113" s="722"/>
      <c r="E113" s="722"/>
      <c r="F113" s="722"/>
      <c r="G113" s="80"/>
      <c r="H113" s="80"/>
    </row>
    <row r="114" spans="1:8" ht="15.75">
      <c r="A114" s="694"/>
      <c r="B114" s="722"/>
      <c r="C114" s="722"/>
      <c r="D114" s="722"/>
      <c r="E114" s="722"/>
      <c r="F114" s="722"/>
      <c r="G114" s="80"/>
      <c r="H114" s="80"/>
    </row>
    <row r="115" spans="1:8" ht="15.75">
      <c r="A115" s="694" t="s">
        <v>920</v>
      </c>
      <c r="B115" s="723"/>
      <c r="C115" s="723"/>
      <c r="D115" s="723"/>
      <c r="E115" s="723"/>
      <c r="F115" s="723"/>
      <c r="G115" s="82"/>
      <c r="H115" s="82"/>
    </row>
    <row r="116" spans="1:8" ht="15.75" customHeight="1">
      <c r="A116" s="695"/>
      <c r="B116" s="720" t="s">
        <v>996</v>
      </c>
      <c r="C116" s="720"/>
      <c r="D116" s="720"/>
      <c r="E116" s="720"/>
      <c r="F116" s="720"/>
      <c r="G116" s="695"/>
      <c r="H116" s="695"/>
    </row>
    <row r="117" spans="1:8" ht="15.75" customHeight="1">
      <c r="A117" s="695"/>
      <c r="B117" s="720"/>
      <c r="C117" s="720"/>
      <c r="D117" s="720"/>
      <c r="E117" s="720"/>
      <c r="F117" s="720"/>
      <c r="G117" s="695"/>
      <c r="H117" s="695"/>
    </row>
    <row r="118" spans="1:8" ht="15.75" customHeight="1">
      <c r="A118" s="695"/>
      <c r="B118" s="720"/>
      <c r="C118" s="720"/>
      <c r="D118" s="720"/>
      <c r="E118" s="720"/>
      <c r="F118" s="720"/>
      <c r="G118" s="695"/>
      <c r="H118" s="695"/>
    </row>
    <row r="119" spans="1:8" ht="15.75" customHeight="1">
      <c r="A119" s="695"/>
      <c r="B119" s="720"/>
      <c r="C119" s="720"/>
      <c r="D119" s="720"/>
      <c r="E119" s="720"/>
      <c r="F119" s="720"/>
      <c r="G119" s="695"/>
      <c r="H119" s="695"/>
    </row>
    <row r="120" spans="1:8" ht="15.75">
      <c r="A120" s="695"/>
      <c r="B120" s="720"/>
      <c r="C120" s="720"/>
      <c r="D120" s="720"/>
      <c r="E120" s="720"/>
      <c r="F120" s="720"/>
      <c r="G120" s="695"/>
      <c r="H120" s="695"/>
    </row>
    <row r="121" spans="1:8" ht="15.75">
      <c r="A121" s="695"/>
      <c r="B121" s="720"/>
      <c r="C121" s="720"/>
      <c r="D121" s="720"/>
      <c r="E121" s="720"/>
      <c r="F121" s="720"/>
      <c r="G121" s="695"/>
      <c r="H121" s="695"/>
    </row>
    <row r="122" spans="1:8" ht="15.75">
      <c r="A122" s="695"/>
      <c r="B122" s="720"/>
      <c r="C122" s="720"/>
      <c r="D122" s="720"/>
      <c r="E122" s="720"/>
      <c r="F122" s="72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5" t="s">
        <v>453</v>
      </c>
      <c r="B8" s="75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6"/>
      <c r="B9" s="760"/>
      <c r="C9" s="758" t="s">
        <v>756</v>
      </c>
      <c r="D9" s="758" t="s">
        <v>757</v>
      </c>
      <c r="E9" s="758" t="s">
        <v>758</v>
      </c>
      <c r="F9" s="758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56"/>
      <c r="B10" s="760"/>
      <c r="C10" s="758"/>
      <c r="D10" s="758"/>
      <c r="E10" s="758"/>
      <c r="F10" s="758"/>
      <c r="G10" s="115" t="s">
        <v>516</v>
      </c>
      <c r="H10" s="115" t="s">
        <v>517</v>
      </c>
      <c r="I10" s="75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7" t="s">
        <v>843</v>
      </c>
      <c r="B29" s="757"/>
      <c r="C29" s="757"/>
      <c r="D29" s="757"/>
      <c r="E29" s="757"/>
      <c r="F29" s="757"/>
      <c r="G29" s="757"/>
      <c r="H29" s="757"/>
      <c r="I29" s="75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21">
        <f>pdeReportingDate</f>
        <v>43857</v>
      </c>
      <c r="C31" s="721"/>
      <c r="D31" s="721"/>
      <c r="E31" s="721"/>
      <c r="F31" s="721"/>
      <c r="G31" s="124"/>
      <c r="H31" s="124"/>
      <c r="I31" s="124"/>
    </row>
    <row r="32" spans="1:9" s="116" customFormat="1" ht="15.75">
      <c r="A32" s="693"/>
      <c r="B32" s="721"/>
      <c r="C32" s="721"/>
      <c r="D32" s="721"/>
      <c r="E32" s="721"/>
      <c r="F32" s="721"/>
      <c r="G32" s="124"/>
      <c r="H32" s="124"/>
      <c r="I32" s="124"/>
    </row>
    <row r="33" spans="1:9" s="116" customFormat="1" ht="15.75">
      <c r="A33" s="694" t="s">
        <v>8</v>
      </c>
      <c r="B33" s="722" t="str">
        <f>authorName</f>
        <v>Елена Атанасова</v>
      </c>
      <c r="C33" s="722"/>
      <c r="D33" s="722"/>
      <c r="E33" s="722"/>
      <c r="F33" s="722"/>
      <c r="G33" s="124"/>
      <c r="H33" s="124"/>
      <c r="I33" s="124"/>
    </row>
    <row r="34" spans="1:9" s="116" customFormat="1" ht="15.75">
      <c r="A34" s="694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5"/>
      <c r="B36" s="720" t="s">
        <v>997</v>
      </c>
      <c r="C36" s="720"/>
      <c r="D36" s="720"/>
      <c r="E36" s="720"/>
      <c r="F36" s="720"/>
      <c r="G36" s="720"/>
      <c r="H36" s="720"/>
      <c r="I36" s="720"/>
    </row>
    <row r="37" spans="1:9" s="116" customFormat="1" ht="15.75" customHeight="1">
      <c r="A37" s="695"/>
      <c r="B37" s="720"/>
      <c r="C37" s="720"/>
      <c r="D37" s="720"/>
      <c r="E37" s="720"/>
      <c r="F37" s="720"/>
      <c r="G37" s="720"/>
      <c r="H37" s="720"/>
      <c r="I37" s="720"/>
    </row>
    <row r="38" spans="1:9" s="116" customFormat="1" ht="15.75" customHeight="1">
      <c r="A38" s="695"/>
      <c r="B38" s="720"/>
      <c r="C38" s="720"/>
      <c r="D38" s="720"/>
      <c r="E38" s="720"/>
      <c r="F38" s="720"/>
      <c r="G38" s="720"/>
      <c r="H38" s="720"/>
      <c r="I38" s="720"/>
    </row>
    <row r="39" spans="1:9" s="116" customFormat="1" ht="15.75" customHeight="1">
      <c r="A39" s="695"/>
      <c r="B39" s="720"/>
      <c r="C39" s="720"/>
      <c r="D39" s="720"/>
      <c r="E39" s="720"/>
      <c r="F39" s="720"/>
      <c r="G39" s="720"/>
      <c r="H39" s="720"/>
      <c r="I39" s="720"/>
    </row>
    <row r="40" spans="1:9" s="116" customFormat="1" ht="15.75">
      <c r="A40" s="695"/>
      <c r="B40" s="720"/>
      <c r="C40" s="720"/>
      <c r="D40" s="720"/>
      <c r="E40" s="720"/>
      <c r="F40" s="720"/>
      <c r="G40" s="720"/>
      <c r="H40" s="720"/>
      <c r="I40" s="720"/>
    </row>
    <row r="41" spans="1:9" s="116" customFormat="1" ht="15.75">
      <c r="A41" s="695"/>
      <c r="B41" s="720"/>
      <c r="C41" s="720"/>
      <c r="D41" s="720"/>
      <c r="E41" s="720"/>
      <c r="F41" s="720"/>
      <c r="G41" s="720"/>
      <c r="H41" s="720"/>
      <c r="I41" s="720"/>
    </row>
    <row r="42" spans="1:9" s="116" customFormat="1" ht="15.75">
      <c r="A42" s="695"/>
      <c r="B42" s="720"/>
      <c r="C42" s="720"/>
      <c r="D42" s="720"/>
      <c r="E42" s="720"/>
      <c r="F42" s="720"/>
      <c r="G42" s="720"/>
      <c r="H42" s="720"/>
      <c r="I42" s="72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B8:B10"/>
    <mergeCell ref="I9:I10"/>
    <mergeCell ref="B31:F31"/>
    <mergeCell ref="B32:F32"/>
    <mergeCell ref="B33:F33"/>
    <mergeCell ref="B35:I35"/>
    <mergeCell ref="B36:E36"/>
    <mergeCell ref="B34:I34"/>
    <mergeCell ref="F36:I36"/>
    <mergeCell ref="B42:I42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Приморско клуб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Форми КФН</dc:title>
  <dc:subject/>
  <dc:creator>Dimitar S. Berkov</dc:creator>
  <cp:keywords/>
  <dc:description/>
  <cp:lastModifiedBy>Valchanov</cp:lastModifiedBy>
  <cp:lastPrinted>2019-04-25T14:29:35Z</cp:lastPrinted>
  <dcterms:created xsi:type="dcterms:W3CDTF">2006-09-16T00:00:00Z</dcterms:created>
  <dcterms:modified xsi:type="dcterms:W3CDTF">2021-01-26T16:17:16Z</dcterms:modified>
  <cp:category/>
  <cp:version/>
  <cp:contentType/>
  <cp:contentStatus/>
</cp:coreProperties>
</file>